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<sst xmlns="http://schemas.openxmlformats.org/spreadsheetml/2006/main" count="541" uniqueCount="210">
  <si>
    <t>ОТЧЕТ ОБ ИСПОЛНЕНИИ БЮДЖЕТА</t>
  </si>
  <si>
    <t>КОДЫ</t>
  </si>
  <si>
    <t xml:space="preserve">Форма по ОКУД </t>
  </si>
  <si>
    <t>0503117</t>
  </si>
  <si>
    <t>на 1 декабря 2020 г.</t>
  </si>
  <si>
    <t xml:space="preserve">Дата </t>
  </si>
  <si>
    <t>Наименование финансового органа</t>
  </si>
  <si>
    <t>Администрация Батуринского сельского поселения Брюховецкого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</si>
  <si>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</si>
  <si>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</si>
  <si>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</si>
  <si>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</si>
  <si>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Батуринского сельского поселения</t>
  </si>
  <si>
    <t xml:space="preserve">по ОКТМО </t>
  </si>
  <si>
    <t>3210802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</si>
  <si>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</si>
  <si>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</si>
  <si>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</si>
  <si>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</si>
  <si>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</si>
  <si>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</si>
  <si>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</si>
  <si>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</si>
  <si>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</si>
  <si>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</si>
  <si>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</si>
  <si>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</si>
  <si>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</si>
  <si>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</si>
  <si>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</si>
  <si>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</si>
  <si>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</si>
  <si>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</si>
  <si>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</si>
  <si>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</si>
  <si>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</si>
  <si>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</si>
  <si>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</si>
  <si>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</si>
  <si>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</si>
  <si>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</si>
  <si>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</si>
  <si>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</si>
  <si>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</si>
  <si>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</si>
  <si>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</si>
  <si>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</si>
  <si>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</si>
  <si>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</si>
  <si>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</si>
  <si>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</si>
  <si>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</si>
  <si>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</si>
  <si>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</si>
  <si>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</si>
  <si>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</si>
  <si>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</si>
  <si>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</si>
  <si>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</si>
  <si>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</si>
  <si>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</si>
  <si>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</si>
  <si>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</si>
  <si>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</si>
  <si>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</si>
  <si>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</si>
  <si>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</si>
  <si>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</si>
  <si>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</si>
  <si>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</si>
  <si>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</si>
  <si>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</si>
  <si>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</si>
  <si>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</si>
  <si>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Прочие дотации бюджетам сельских поселений</t>
  </si>
  <si>
    <t>992 20219999 10 0000 150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</si>
  <si>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</si>
  <si>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</si>
  <si>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</si>
  <si>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</si>
  <si>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</si>
  <si>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</si>
  <si>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безвозмездные поступления в бюджеты сельских поселений</t>
  </si>
  <si>
    <t>992 20705030 10 0000 150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</si>
  <si>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</si>
  <si>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</si>
  <si>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</si>
  <si>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</si>
  <si>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</si>
  <si>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</si>
  <si>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</si>
  <si>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</si>
  <si>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</si>
  <si>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991 0106 5230020030 540</t>
  </si>
  <si>
    <t>251</t>
  </si>
  <si>
    <t>Штрафы за нарушение законодательства о налогах и сборах, законодательства о страховых взносах</t>
  </si>
  <si>
    <t>991 0113 5301000100 853</t>
  </si>
  <si>
    <t>292</t>
  </si>
  <si>
    <t>Заработная плата</t>
  </si>
  <si>
    <t>992 0102 5110000190 121</t>
  </si>
  <si>
    <t>211</t>
  </si>
  <si>
    <t>Начисления на выплаты по оплате труда</t>
  </si>
  <si>
    <t>992 0102 5110000190 129</t>
  </si>
  <si>
    <t>213</t>
  </si>
  <si>
    <t>992 0104 5210000190 121</t>
  </si>
  <si>
    <t>992 0104 5210000190 129</t>
  </si>
  <si>
    <t>992 0104 5210000190 540</t>
  </si>
  <si>
    <t>Увеличение стоимости прочих материальных запасов однократного применения</t>
  </si>
  <si>
    <t>992 0104 5220060190 244</t>
  </si>
  <si>
    <t>349</t>
  </si>
  <si>
    <t>992 0104 5250020010 540</t>
  </si>
  <si>
    <t>Иные выплаты текущего характера физическим лицам</t>
  </si>
  <si>
    <t>992 0111 5240020590 870</t>
  </si>
  <si>
    <t>296</t>
  </si>
  <si>
    <t>992 0113 0100010020 244</t>
  </si>
  <si>
    <t>Услуги связи</t>
  </si>
  <si>
    <t>992 0113 0300010040 242</t>
  </si>
  <si>
    <t>221</t>
  </si>
  <si>
    <t>Коммунальные услуги</t>
  </si>
  <si>
    <t>992 0113 0300010040 244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</si>
  <si>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</si>
  <si>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</si>
  <si>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</si>
  <si>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</si>
  <si>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</si>
  <si>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</si>
  <si>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</si>
  <si>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</si>
  <si>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</si>
  <si>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</si>
  <si>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</si>
  <si>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</si>
  <si>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</si>
  <si>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</si>
  <si>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</si>
  <si>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</si>
  <si>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992 0113 0300010040 851</t>
  </si>
  <si>
    <t>291</t>
  </si>
  <si>
    <t>992 0113 0300010040 852</t>
  </si>
  <si>
    <t>992 0113 0300010040 853</t>
  </si>
  <si>
    <t>Иные выплаты текущего характера организациям</t>
  </si>
  <si>
    <t>297</t>
  </si>
  <si>
    <t>992 0113 0800010010 113</t>
  </si>
  <si>
    <t>992 0113 0900010030 244</t>
  </si>
  <si>
    <t>992 0113 1400010050 244</t>
  </si>
  <si>
    <t>992 0203 5260051180 121</t>
  </si>
  <si>
    <t>992 0203 5260051180 129</t>
  </si>
  <si>
    <t>992 0309 0200110060 244</t>
  </si>
  <si>
    <t>992 0310 0200210060 244</t>
  </si>
  <si>
    <t>Транспортные услуги</t>
  </si>
  <si>
    <t>992 0409 0700010070 244</t>
  </si>
  <si>
    <t>222</t>
  </si>
  <si>
    <t>992 0409 07000S2440 244</t>
  </si>
  <si>
    <t>992 0409 1600010020 244</t>
  </si>
  <si>
    <t>992 0412 1100010090 244</t>
  </si>
  <si>
    <t>992 0412 1200010080 244</t>
  </si>
  <si>
    <t>992 0502 0400010100 244</t>
  </si>
  <si>
    <t>992 0502 0400010200 244</t>
  </si>
  <si>
    <t>992 0503 0500010110 244</t>
  </si>
  <si>
    <t>992 0503 0500010120 244</t>
  </si>
  <si>
    <t>992 0503 0500010130 244</t>
  </si>
  <si>
    <t>992 0503 0500010140 244</t>
  </si>
  <si>
    <t>992 0503 0500010150 244</t>
  </si>
  <si>
    <t>992 0503 0500010160 244</t>
  </si>
  <si>
    <t>992 0503 0500010170 244</t>
  </si>
  <si>
    <t>992 0503 1600010150 244</t>
  </si>
  <si>
    <t>992 0503 1700010150 244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</si>
  <si>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</si>
  <si>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992 0505 1500200230 811</t>
  </si>
  <si>
    <t>245</t>
  </si>
  <si>
    <t>992 0707 0600010150 244</t>
  </si>
  <si>
    <t>Безвозмездные перечисления (передачи) текущего характера сектора государственного управления</t>
  </si>
  <si>
    <t>992 0801 1010100160 611</t>
  </si>
  <si>
    <t>241</t>
  </si>
  <si>
    <t>992 0801 1020200170 611</t>
  </si>
  <si>
    <t>992 0801 1030300180 611</t>
  </si>
  <si>
    <t>992 0801 1040100590 611</t>
  </si>
  <si>
    <t>Пенсии, пособия, выплачиваемые работодателями, нанимателями бывшим работникам</t>
  </si>
  <si>
    <t>992 1001 6300040010 312</t>
  </si>
  <si>
    <t>264</t>
  </si>
  <si>
    <t>992 1101 1200010210 113</t>
  </si>
  <si>
    <t>Обслуживание внутреннего долга</t>
  </si>
  <si>
    <t>992 1301 7000010220 730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</si>
  <si>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</si>
  <si>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</si>
  <si>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</si>
  <si>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</si>
  <si>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</si>
  <si>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</si>
  <si>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</si>
  <si>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</si>
  <si>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</si>
  <si>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</si>
  <si>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</si>
  <si>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</si>
  <si>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</si>
  <si>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</si>
  <si>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</si>
  <si>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</si>
  <si>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</si>
  <si>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</si>
  <si>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</si>
  <si>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</si>
  <si>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</si>
  <si>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</si>
  <si>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</si>
  <si>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</si>
  <si>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</si>
  <si>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 xml:space="preserve">   8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</si>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</sst>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44166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27597600</f>
        <v>27597600</v>
      </c>
      <c r="M12" s="21"/>
      <c r="N12" s="21">
        <f>23089446.45</f>
        <v>23089446.45</v>
      </c>
      <c r="O12" s="21"/>
      <c r="P12" s="21"/>
      <c r="Q12" s="21"/>
      <c r="R12" s="21"/>
      <c r="S12" s="22">
        <f>4508153.55</f>
        <v>4508153.55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3873800</f>
        <v>3873800</v>
      </c>
      <c r="M13" s="25"/>
      <c r="N13" s="25">
        <f>1368907</f>
        <v>1368907</v>
      </c>
      <c r="O13" s="25"/>
      <c r="P13" s="25"/>
      <c r="Q13" s="25"/>
      <c r="R13" s="25"/>
      <c r="S13" s="26">
        <f>2504893</f>
        <v>2504893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7" t="s">
        <v>41</v>
      </c>
      <c r="M14" s="27"/>
      <c r="N14" s="25">
        <f>9820.9</f>
        <v>9820.9</v>
      </c>
      <c r="O14" s="25"/>
      <c r="P14" s="25"/>
      <c r="Q14" s="25"/>
      <c r="R14" s="25"/>
      <c r="S14" s="28" t="s">
        <v>41</v>
      </c>
      <c r="T14" s="28"/>
      <c r="U14" s="28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7" t="s">
        <v>41</v>
      </c>
      <c r="M15" s="27"/>
      <c r="N15" s="25">
        <f>1839300.32</f>
        <v>1839300.32</v>
      </c>
      <c r="O15" s="25"/>
      <c r="P15" s="25"/>
      <c r="Q15" s="25"/>
      <c r="R15" s="25"/>
      <c r="S15" s="28" t="s">
        <v>41</v>
      </c>
      <c r="T15" s="28"/>
      <c r="U15" s="28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7" t="s">
        <v>41</v>
      </c>
      <c r="M16" s="27"/>
      <c r="N16" s="25">
        <f>-246567.94</f>
        <v>-246567.94</v>
      </c>
      <c r="O16" s="25"/>
      <c r="P16" s="25"/>
      <c r="Q16" s="25"/>
      <c r="R16" s="25"/>
      <c r="S16" s="28" t="s">
        <v>41</v>
      </c>
      <c r="T16" s="28"/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2700000</f>
        <v>2700000</v>
      </c>
      <c r="M17" s="25"/>
      <c r="N17" s="25">
        <f>2721298.7</f>
        <v>2721298.7</v>
      </c>
      <c r="O17" s="25"/>
      <c r="P17" s="25"/>
      <c r="Q17" s="25"/>
      <c r="R17" s="25"/>
      <c r="S17" s="28" t="s">
        <v>41</v>
      </c>
      <c r="T17" s="28"/>
      <c r="U17" s="28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7" t="s">
        <v>41</v>
      </c>
      <c r="M18" s="27"/>
      <c r="N18" s="25">
        <f>14836.96</f>
        <v>14836.96</v>
      </c>
      <c r="O18" s="25"/>
      <c r="P18" s="25"/>
      <c r="Q18" s="25"/>
      <c r="R18" s="25"/>
      <c r="S18" s="28" t="s">
        <v>41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7" t="s">
        <v>41</v>
      </c>
      <c r="M19" s="27"/>
      <c r="N19" s="25">
        <f>19619.27</f>
        <v>19619.27</v>
      </c>
      <c r="O19" s="25"/>
      <c r="P19" s="25"/>
      <c r="Q19" s="25"/>
      <c r="R19" s="25"/>
      <c r="S19" s="28" t="s">
        <v>41</v>
      </c>
      <c r="T19" s="28"/>
      <c r="U19" s="28"/>
    </row>
    <row r="20" spans="1:21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7" t="s">
        <v>41</v>
      </c>
      <c r="M20" s="27"/>
      <c r="N20" s="25">
        <f>1956.9</f>
        <v>1956.9</v>
      </c>
      <c r="O20" s="25"/>
      <c r="P20" s="25"/>
      <c r="Q20" s="25"/>
      <c r="R20" s="25"/>
      <c r="S20" s="28" t="s">
        <v>41</v>
      </c>
      <c r="T20" s="28"/>
      <c r="U20" s="28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680000</f>
        <v>680000</v>
      </c>
      <c r="M21" s="25"/>
      <c r="N21" s="25">
        <f>685101.71</f>
        <v>685101.71</v>
      </c>
      <c r="O21" s="25"/>
      <c r="P21" s="25"/>
      <c r="Q21" s="25"/>
      <c r="R21" s="25"/>
      <c r="S21" s="28" t="s">
        <v>41</v>
      </c>
      <c r="T21" s="28"/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7" t="s">
        <v>41</v>
      </c>
      <c r="M22" s="27"/>
      <c r="N22" s="25">
        <f>393.88</f>
        <v>393.88</v>
      </c>
      <c r="O22" s="25"/>
      <c r="P22" s="25"/>
      <c r="Q22" s="25"/>
      <c r="R22" s="25"/>
      <c r="S22" s="28" t="s">
        <v>41</v>
      </c>
      <c r="T22" s="28"/>
      <c r="U22" s="28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1230000</f>
        <v>1230000</v>
      </c>
      <c r="M23" s="25"/>
      <c r="N23" s="25">
        <f>1360462.12</f>
        <v>1360462.12</v>
      </c>
      <c r="O23" s="25"/>
      <c r="P23" s="25"/>
      <c r="Q23" s="25"/>
      <c r="R23" s="25"/>
      <c r="S23" s="28" t="s">
        <v>41</v>
      </c>
      <c r="T23" s="28"/>
      <c r="U23" s="28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2450000</f>
        <v>2450000</v>
      </c>
      <c r="M24" s="25"/>
      <c r="N24" s="25">
        <f>2724727.25</f>
        <v>2724727.25</v>
      </c>
      <c r="O24" s="25"/>
      <c r="P24" s="25"/>
      <c r="Q24" s="25"/>
      <c r="R24" s="25"/>
      <c r="S24" s="28" t="s">
        <v>41</v>
      </c>
      <c r="T24" s="28"/>
      <c r="U24" s="28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3840000</f>
        <v>3840000</v>
      </c>
      <c r="M25" s="25"/>
      <c r="N25" s="25">
        <f>3353753.63</f>
        <v>3353753.63</v>
      </c>
      <c r="O25" s="25"/>
      <c r="P25" s="25"/>
      <c r="Q25" s="25"/>
      <c r="R25" s="25"/>
      <c r="S25" s="26">
        <f>486246.37</f>
        <v>486246.37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7" t="s">
        <v>41</v>
      </c>
      <c r="M26" s="27"/>
      <c r="N26" s="25">
        <f>2819.03</f>
        <v>2819.03</v>
      </c>
      <c r="O26" s="25"/>
      <c r="P26" s="25"/>
      <c r="Q26" s="25"/>
      <c r="R26" s="25"/>
      <c r="S26" s="28" t="s">
        <v>41</v>
      </c>
      <c r="T26" s="28"/>
      <c r="U26" s="28"/>
    </row>
    <row r="27" spans="1:21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38600</f>
        <v>38600</v>
      </c>
      <c r="M27" s="25"/>
      <c r="N27" s="25">
        <f>41903.82</f>
        <v>41903.82</v>
      </c>
      <c r="O27" s="25"/>
      <c r="P27" s="25"/>
      <c r="Q27" s="25"/>
      <c r="R27" s="25"/>
      <c r="S27" s="28" t="s">
        <v>41</v>
      </c>
      <c r="T27" s="28"/>
      <c r="U27" s="28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7" t="s">
        <v>41</v>
      </c>
      <c r="M28" s="27"/>
      <c r="N28" s="25">
        <f>0</f>
        <v>0</v>
      </c>
      <c r="O28" s="25"/>
      <c r="P28" s="25"/>
      <c r="Q28" s="25"/>
      <c r="R28" s="25"/>
      <c r="S28" s="28" t="s">
        <v>41</v>
      </c>
      <c r="T28" s="28"/>
      <c r="U28" s="28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2127100</f>
        <v>2127100</v>
      </c>
      <c r="M29" s="25"/>
      <c r="N29" s="25">
        <f>2127100</f>
        <v>2127100</v>
      </c>
      <c r="O29" s="25"/>
      <c r="P29" s="25"/>
      <c r="Q29" s="25"/>
      <c r="R29" s="25"/>
      <c r="S29" s="26">
        <f>0</f>
        <v>0</v>
      </c>
      <c r="T29" s="26"/>
      <c r="U29" s="26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1754100</f>
        <v>1754100</v>
      </c>
      <c r="M30" s="25"/>
      <c r="N30" s="25">
        <f>1754100</f>
        <v>1754100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212500</f>
        <v>212500</v>
      </c>
      <c r="M31" s="25"/>
      <c r="N31" s="25">
        <f>212500</f>
        <v>212500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5144700</f>
        <v>5144700</v>
      </c>
      <c r="M32" s="25"/>
      <c r="N32" s="25">
        <f>4809197.29</f>
        <v>4809197.29</v>
      </c>
      <c r="O32" s="25"/>
      <c r="P32" s="25"/>
      <c r="Q32" s="25"/>
      <c r="R32" s="25"/>
      <c r="S32" s="26">
        <f>335502.71</f>
        <v>335502.71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3800</f>
        <v>3800</v>
      </c>
      <c r="M33" s="25"/>
      <c r="N33" s="25">
        <f>3800</f>
        <v>3800</v>
      </c>
      <c r="O33" s="25"/>
      <c r="P33" s="25"/>
      <c r="Q33" s="25"/>
      <c r="R33" s="25"/>
      <c r="S33" s="26">
        <f>0</f>
        <v>0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243000</f>
        <v>243000</v>
      </c>
      <c r="M34" s="25"/>
      <c r="N34" s="25">
        <f>208897.09</f>
        <v>208897.09</v>
      </c>
      <c r="O34" s="25"/>
      <c r="P34" s="25"/>
      <c r="Q34" s="25"/>
      <c r="R34" s="25"/>
      <c r="S34" s="26">
        <f>34102.91</f>
        <v>34102.91</v>
      </c>
      <c r="T34" s="26"/>
      <c r="U34" s="26"/>
    </row>
    <row r="35" spans="1:21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3300000</f>
        <v>3300000</v>
      </c>
      <c r="M35" s="25"/>
      <c r="N35" s="25">
        <f>75518.52</f>
        <v>75518.52</v>
      </c>
      <c r="O35" s="25"/>
      <c r="P35" s="25"/>
      <c r="Q35" s="25"/>
      <c r="R35" s="25"/>
      <c r="S35" s="26">
        <f>3224481.48</f>
        <v>3224481.48</v>
      </c>
      <c r="T35" s="26"/>
      <c r="U35" s="26"/>
    </row>
    <row r="36" spans="1:21" s="1" customFormat="1" ht="54.75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7" t="s">
        <v>41</v>
      </c>
      <c r="M36" s="27"/>
      <c r="N36" s="25">
        <f>0</f>
        <v>0</v>
      </c>
      <c r="O36" s="25"/>
      <c r="P36" s="25"/>
      <c r="Q36" s="25"/>
      <c r="R36" s="25"/>
      <c r="S36" s="28" t="s">
        <v>41</v>
      </c>
      <c r="T36" s="28"/>
      <c r="U36" s="28"/>
    </row>
    <row r="37" spans="1:21" s="1" customFormat="1" ht="13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" customFormat="1" ht="34.5" customHeight="1">
      <c r="A39" s="13" t="s">
        <v>22</v>
      </c>
      <c r="B39" s="13"/>
      <c r="C39" s="13"/>
      <c r="D39" s="13"/>
      <c r="E39" s="13"/>
      <c r="F39" s="13"/>
      <c r="G39" s="13" t="s">
        <v>23</v>
      </c>
      <c r="H39" s="13"/>
      <c r="I39" s="13" t="s">
        <v>87</v>
      </c>
      <c r="J39" s="13"/>
      <c r="K39" s="14" t="s">
        <v>88</v>
      </c>
      <c r="L39" s="14"/>
      <c r="M39" s="14" t="s">
        <v>25</v>
      </c>
      <c r="N39" s="14"/>
      <c r="O39" s="14" t="s">
        <v>26</v>
      </c>
      <c r="P39" s="14"/>
      <c r="Q39" s="14"/>
      <c r="R39" s="14"/>
      <c r="S39" s="14"/>
      <c r="T39" s="15" t="s">
        <v>27</v>
      </c>
      <c r="U39" s="15"/>
    </row>
    <row r="40" spans="1:21" s="1" customFormat="1" ht="13.5" customHeight="1">
      <c r="A40" s="16" t="s">
        <v>28</v>
      </c>
      <c r="B40" s="16"/>
      <c r="C40" s="16"/>
      <c r="D40" s="16"/>
      <c r="E40" s="16"/>
      <c r="F40" s="16"/>
      <c r="G40" s="16" t="s">
        <v>29</v>
      </c>
      <c r="H40" s="16"/>
      <c r="I40" s="16" t="s">
        <v>30</v>
      </c>
      <c r="J40" s="16"/>
      <c r="K40" s="17" t="s">
        <v>31</v>
      </c>
      <c r="L40" s="17"/>
      <c r="M40" s="17" t="s">
        <v>32</v>
      </c>
      <c r="N40" s="17"/>
      <c r="O40" s="17" t="s">
        <v>33</v>
      </c>
      <c r="P40" s="17"/>
      <c r="Q40" s="17"/>
      <c r="R40" s="17"/>
      <c r="S40" s="17"/>
      <c r="T40" s="18" t="s">
        <v>89</v>
      </c>
      <c r="U40" s="18"/>
    </row>
    <row r="41" spans="1:21" s="1" customFormat="1" ht="13.5" customHeight="1">
      <c r="A41" s="19" t="s">
        <v>90</v>
      </c>
      <c r="B41" s="19"/>
      <c r="C41" s="19"/>
      <c r="D41" s="19"/>
      <c r="E41" s="19"/>
      <c r="F41" s="19"/>
      <c r="G41" s="20" t="s">
        <v>91</v>
      </c>
      <c r="H41" s="20"/>
      <c r="I41" s="20" t="s">
        <v>36</v>
      </c>
      <c r="J41" s="20"/>
      <c r="K41" s="30" t="s">
        <v>36</v>
      </c>
      <c r="L41" s="30"/>
      <c r="M41" s="21">
        <f>31298165.66</f>
        <v>31298165.66</v>
      </c>
      <c r="N41" s="21"/>
      <c r="O41" s="21">
        <f>24568032.89</f>
        <v>24568032.89</v>
      </c>
      <c r="P41" s="21"/>
      <c r="Q41" s="21"/>
      <c r="R41" s="21"/>
      <c r="S41" s="21"/>
      <c r="T41" s="22">
        <f>6730132.77</f>
        <v>6730132.77</v>
      </c>
      <c r="U41" s="22"/>
    </row>
    <row r="42" spans="1:21" s="1" customFormat="1" ht="13.5" customHeight="1">
      <c r="A42" s="31" t="s">
        <v>92</v>
      </c>
      <c r="B42" s="31"/>
      <c r="C42" s="31"/>
      <c r="D42" s="31"/>
      <c r="E42" s="31"/>
      <c r="F42" s="31"/>
      <c r="G42" s="32" t="s">
        <v>91</v>
      </c>
      <c r="H42" s="32"/>
      <c r="I42" s="32" t="s">
        <v>93</v>
      </c>
      <c r="J42" s="32"/>
      <c r="K42" s="33" t="s">
        <v>94</v>
      </c>
      <c r="L42" s="33"/>
      <c r="M42" s="34">
        <f>36210</f>
        <v>36210</v>
      </c>
      <c r="N42" s="34"/>
      <c r="O42" s="34">
        <f>36210</f>
        <v>36210</v>
      </c>
      <c r="P42" s="34"/>
      <c r="Q42" s="34"/>
      <c r="R42" s="34"/>
      <c r="S42" s="34"/>
      <c r="T42" s="35">
        <f>0</f>
        <v>0</v>
      </c>
      <c r="U42" s="35"/>
    </row>
    <row r="43" spans="1:21" s="1" customFormat="1" ht="24" customHeight="1">
      <c r="A43" s="31" t="s">
        <v>95</v>
      </c>
      <c r="B43" s="31"/>
      <c r="C43" s="31"/>
      <c r="D43" s="31"/>
      <c r="E43" s="31"/>
      <c r="F43" s="31"/>
      <c r="G43" s="32" t="s">
        <v>91</v>
      </c>
      <c r="H43" s="32"/>
      <c r="I43" s="32" t="s">
        <v>96</v>
      </c>
      <c r="J43" s="32"/>
      <c r="K43" s="33" t="s">
        <v>97</v>
      </c>
      <c r="L43" s="33"/>
      <c r="M43" s="34">
        <f>1000</f>
        <v>1000</v>
      </c>
      <c r="N43" s="34"/>
      <c r="O43" s="36" t="s">
        <v>41</v>
      </c>
      <c r="P43" s="36"/>
      <c r="Q43" s="36"/>
      <c r="R43" s="36"/>
      <c r="S43" s="36"/>
      <c r="T43" s="35">
        <f>1000</f>
        <v>1000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91</v>
      </c>
      <c r="H44" s="32"/>
      <c r="I44" s="32" t="s">
        <v>99</v>
      </c>
      <c r="J44" s="32"/>
      <c r="K44" s="33" t="s">
        <v>100</v>
      </c>
      <c r="L44" s="33"/>
      <c r="M44" s="34">
        <f>700200</f>
        <v>700200</v>
      </c>
      <c r="N44" s="34"/>
      <c r="O44" s="34">
        <f>597637.09</f>
        <v>597637.09</v>
      </c>
      <c r="P44" s="34"/>
      <c r="Q44" s="34"/>
      <c r="R44" s="34"/>
      <c r="S44" s="34"/>
      <c r="T44" s="35">
        <f>102562.91</f>
        <v>102562.91</v>
      </c>
      <c r="U44" s="35"/>
    </row>
    <row r="45" spans="1:21" s="1" customFormat="1" ht="13.5" customHeight="1">
      <c r="A45" s="31" t="s">
        <v>101</v>
      </c>
      <c r="B45" s="31"/>
      <c r="C45" s="31"/>
      <c r="D45" s="31"/>
      <c r="E45" s="31"/>
      <c r="F45" s="31"/>
      <c r="G45" s="32" t="s">
        <v>91</v>
      </c>
      <c r="H45" s="32"/>
      <c r="I45" s="32" t="s">
        <v>102</v>
      </c>
      <c r="J45" s="32"/>
      <c r="K45" s="33" t="s">
        <v>103</v>
      </c>
      <c r="L45" s="33"/>
      <c r="M45" s="34">
        <f>211500</f>
        <v>211500</v>
      </c>
      <c r="N45" s="34"/>
      <c r="O45" s="34">
        <f>155618.53</f>
        <v>155618.53</v>
      </c>
      <c r="P45" s="34"/>
      <c r="Q45" s="34"/>
      <c r="R45" s="34"/>
      <c r="S45" s="34"/>
      <c r="T45" s="35">
        <f>55881.47</f>
        <v>55881.47</v>
      </c>
      <c r="U45" s="35"/>
    </row>
    <row r="46" spans="1:21" s="1" customFormat="1" ht="13.5" customHeight="1">
      <c r="A46" s="31" t="s">
        <v>98</v>
      </c>
      <c r="B46" s="31"/>
      <c r="C46" s="31"/>
      <c r="D46" s="31"/>
      <c r="E46" s="31"/>
      <c r="F46" s="31"/>
      <c r="G46" s="32" t="s">
        <v>91</v>
      </c>
      <c r="H46" s="32"/>
      <c r="I46" s="32" t="s">
        <v>104</v>
      </c>
      <c r="J46" s="32"/>
      <c r="K46" s="33" t="s">
        <v>100</v>
      </c>
      <c r="L46" s="33"/>
      <c r="M46" s="34">
        <f>2989800</f>
        <v>2989800</v>
      </c>
      <c r="N46" s="34"/>
      <c r="O46" s="34">
        <f>2802311</f>
        <v>2802311</v>
      </c>
      <c r="P46" s="34"/>
      <c r="Q46" s="34"/>
      <c r="R46" s="34"/>
      <c r="S46" s="34"/>
      <c r="T46" s="35">
        <f>187489</f>
        <v>187489</v>
      </c>
      <c r="U46" s="35"/>
    </row>
    <row r="47" spans="1:21" s="1" customFormat="1" ht="13.5" customHeight="1">
      <c r="A47" s="31" t="s">
        <v>101</v>
      </c>
      <c r="B47" s="31"/>
      <c r="C47" s="31"/>
      <c r="D47" s="31"/>
      <c r="E47" s="31"/>
      <c r="F47" s="31"/>
      <c r="G47" s="32" t="s">
        <v>91</v>
      </c>
      <c r="H47" s="32"/>
      <c r="I47" s="32" t="s">
        <v>105</v>
      </c>
      <c r="J47" s="32"/>
      <c r="K47" s="33" t="s">
        <v>103</v>
      </c>
      <c r="L47" s="33"/>
      <c r="M47" s="34">
        <f>1026500</f>
        <v>1026500</v>
      </c>
      <c r="N47" s="34"/>
      <c r="O47" s="34">
        <f>1017666.84</f>
        <v>1017666.84</v>
      </c>
      <c r="P47" s="34"/>
      <c r="Q47" s="34"/>
      <c r="R47" s="34"/>
      <c r="S47" s="34"/>
      <c r="T47" s="35">
        <f>8833.16</f>
        <v>8833.16</v>
      </c>
      <c r="U47" s="35"/>
    </row>
    <row r="48" spans="1:21" s="1" customFormat="1" ht="13.5" customHeight="1">
      <c r="A48" s="31" t="s">
        <v>92</v>
      </c>
      <c r="B48" s="31"/>
      <c r="C48" s="31"/>
      <c r="D48" s="31"/>
      <c r="E48" s="31"/>
      <c r="F48" s="31"/>
      <c r="G48" s="32" t="s">
        <v>91</v>
      </c>
      <c r="H48" s="32"/>
      <c r="I48" s="32" t="s">
        <v>106</v>
      </c>
      <c r="J48" s="32"/>
      <c r="K48" s="33" t="s">
        <v>94</v>
      </c>
      <c r="L48" s="33"/>
      <c r="M48" s="34">
        <f>0</f>
        <v>0</v>
      </c>
      <c r="N48" s="34"/>
      <c r="O48" s="36" t="s">
        <v>41</v>
      </c>
      <c r="P48" s="36"/>
      <c r="Q48" s="36"/>
      <c r="R48" s="36"/>
      <c r="S48" s="36"/>
      <c r="T48" s="37" t="s">
        <v>41</v>
      </c>
      <c r="U48" s="37"/>
    </row>
    <row r="49" spans="1:21" s="1" customFormat="1" ht="24" customHeight="1">
      <c r="A49" s="31" t="s">
        <v>107</v>
      </c>
      <c r="B49" s="31"/>
      <c r="C49" s="31"/>
      <c r="D49" s="31"/>
      <c r="E49" s="31"/>
      <c r="F49" s="31"/>
      <c r="G49" s="32" t="s">
        <v>91</v>
      </c>
      <c r="H49" s="32"/>
      <c r="I49" s="32" t="s">
        <v>108</v>
      </c>
      <c r="J49" s="32"/>
      <c r="K49" s="33" t="s">
        <v>109</v>
      </c>
      <c r="L49" s="33"/>
      <c r="M49" s="34">
        <f>3800</f>
        <v>3800</v>
      </c>
      <c r="N49" s="34"/>
      <c r="O49" s="34">
        <f>3800</f>
        <v>3800</v>
      </c>
      <c r="P49" s="34"/>
      <c r="Q49" s="34"/>
      <c r="R49" s="34"/>
      <c r="S49" s="34"/>
      <c r="T49" s="35">
        <f>0</f>
        <v>0</v>
      </c>
      <c r="U49" s="35"/>
    </row>
    <row r="50" spans="1:21" s="1" customFormat="1" ht="13.5" customHeight="1">
      <c r="A50" s="31" t="s">
        <v>92</v>
      </c>
      <c r="B50" s="31"/>
      <c r="C50" s="31"/>
      <c r="D50" s="31"/>
      <c r="E50" s="31"/>
      <c r="F50" s="31"/>
      <c r="G50" s="32" t="s">
        <v>91</v>
      </c>
      <c r="H50" s="32"/>
      <c r="I50" s="32" t="s">
        <v>110</v>
      </c>
      <c r="J50" s="32"/>
      <c r="K50" s="33" t="s">
        <v>94</v>
      </c>
      <c r="L50" s="33"/>
      <c r="M50" s="34">
        <f>80000</f>
        <v>80000</v>
      </c>
      <c r="N50" s="34"/>
      <c r="O50" s="34">
        <f>80000</f>
        <v>80000</v>
      </c>
      <c r="P50" s="34"/>
      <c r="Q50" s="34"/>
      <c r="R50" s="34"/>
      <c r="S50" s="34"/>
      <c r="T50" s="35">
        <f>0</f>
        <v>0</v>
      </c>
      <c r="U50" s="35"/>
    </row>
    <row r="51" spans="1:21" s="1" customFormat="1" ht="13.5" customHeight="1">
      <c r="A51" s="31" t="s">
        <v>111</v>
      </c>
      <c r="B51" s="31"/>
      <c r="C51" s="31"/>
      <c r="D51" s="31"/>
      <c r="E51" s="31"/>
      <c r="F51" s="31"/>
      <c r="G51" s="32" t="s">
        <v>91</v>
      </c>
      <c r="H51" s="32"/>
      <c r="I51" s="32" t="s">
        <v>112</v>
      </c>
      <c r="J51" s="32"/>
      <c r="K51" s="33" t="s">
        <v>113</v>
      </c>
      <c r="L51" s="33"/>
      <c r="M51" s="34">
        <f>1000</f>
        <v>1000</v>
      </c>
      <c r="N51" s="34"/>
      <c r="O51" s="36" t="s">
        <v>41</v>
      </c>
      <c r="P51" s="36"/>
      <c r="Q51" s="36"/>
      <c r="R51" s="36"/>
      <c r="S51" s="36"/>
      <c r="T51" s="35">
        <f>1000</f>
        <v>1000</v>
      </c>
      <c r="U51" s="35"/>
    </row>
    <row r="52" spans="1:21" s="1" customFormat="1" ht="24" customHeight="1">
      <c r="A52" s="31" t="s">
        <v>107</v>
      </c>
      <c r="B52" s="31"/>
      <c r="C52" s="31"/>
      <c r="D52" s="31"/>
      <c r="E52" s="31"/>
      <c r="F52" s="31"/>
      <c r="G52" s="32" t="s">
        <v>91</v>
      </c>
      <c r="H52" s="32"/>
      <c r="I52" s="32" t="s">
        <v>114</v>
      </c>
      <c r="J52" s="32"/>
      <c r="K52" s="33" t="s">
        <v>109</v>
      </c>
      <c r="L52" s="33"/>
      <c r="M52" s="34">
        <f>43838.96</f>
        <v>43838.96</v>
      </c>
      <c r="N52" s="34"/>
      <c r="O52" s="34">
        <f>43000</f>
        <v>43000</v>
      </c>
      <c r="P52" s="34"/>
      <c r="Q52" s="34"/>
      <c r="R52" s="34"/>
      <c r="S52" s="34"/>
      <c r="T52" s="35">
        <f>838.96</f>
        <v>838.96</v>
      </c>
      <c r="U52" s="35"/>
    </row>
    <row r="53" spans="1:21" s="1" customFormat="1" ht="13.5" customHeight="1">
      <c r="A53" s="31" t="s">
        <v>115</v>
      </c>
      <c r="B53" s="31"/>
      <c r="C53" s="31"/>
      <c r="D53" s="31"/>
      <c r="E53" s="31"/>
      <c r="F53" s="31"/>
      <c r="G53" s="32" t="s">
        <v>91</v>
      </c>
      <c r="H53" s="32"/>
      <c r="I53" s="32" t="s">
        <v>116</v>
      </c>
      <c r="J53" s="32"/>
      <c r="K53" s="33" t="s">
        <v>117</v>
      </c>
      <c r="L53" s="33"/>
      <c r="M53" s="34">
        <f>91000</f>
        <v>91000</v>
      </c>
      <c r="N53" s="34"/>
      <c r="O53" s="34">
        <f>82150.68</f>
        <v>82150.68</v>
      </c>
      <c r="P53" s="34"/>
      <c r="Q53" s="34"/>
      <c r="R53" s="34"/>
      <c r="S53" s="34"/>
      <c r="T53" s="35">
        <f>8849.32</f>
        <v>8849.32</v>
      </c>
      <c r="U53" s="35"/>
    </row>
    <row r="54" spans="1:21" s="1" customFormat="1" ht="13.5" customHeight="1">
      <c r="A54" s="31" t="s">
        <v>118</v>
      </c>
      <c r="B54" s="31"/>
      <c r="C54" s="31"/>
      <c r="D54" s="31"/>
      <c r="E54" s="31"/>
      <c r="F54" s="31"/>
      <c r="G54" s="32" t="s">
        <v>91</v>
      </c>
      <c r="H54" s="32"/>
      <c r="I54" s="32" t="s">
        <v>119</v>
      </c>
      <c r="J54" s="32"/>
      <c r="K54" s="33" t="s">
        <v>120</v>
      </c>
      <c r="L54" s="33"/>
      <c r="M54" s="34">
        <f>268174</f>
        <v>268174</v>
      </c>
      <c r="N54" s="34"/>
      <c r="O54" s="34">
        <f>168296.49</f>
        <v>168296.49</v>
      </c>
      <c r="P54" s="34"/>
      <c r="Q54" s="34"/>
      <c r="R54" s="34"/>
      <c r="S54" s="34"/>
      <c r="T54" s="35">
        <f>99877.51</f>
        <v>99877.51</v>
      </c>
      <c r="U54" s="35"/>
    </row>
    <row r="55" spans="1:21" s="1" customFormat="1" ht="13.5" customHeight="1">
      <c r="A55" s="31" t="s">
        <v>121</v>
      </c>
      <c r="B55" s="31"/>
      <c r="C55" s="31"/>
      <c r="D55" s="31"/>
      <c r="E55" s="31"/>
      <c r="F55" s="31"/>
      <c r="G55" s="32" t="s">
        <v>91</v>
      </c>
      <c r="H55" s="32"/>
      <c r="I55" s="32" t="s">
        <v>119</v>
      </c>
      <c r="J55" s="32"/>
      <c r="K55" s="33" t="s">
        <v>122</v>
      </c>
      <c r="L55" s="33"/>
      <c r="M55" s="34">
        <f>549884</f>
        <v>549884</v>
      </c>
      <c r="N55" s="34"/>
      <c r="O55" s="34">
        <f>549884</f>
        <v>549884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123</v>
      </c>
      <c r="B56" s="31"/>
      <c r="C56" s="31"/>
      <c r="D56" s="31"/>
      <c r="E56" s="31"/>
      <c r="F56" s="31"/>
      <c r="G56" s="32" t="s">
        <v>91</v>
      </c>
      <c r="H56" s="32"/>
      <c r="I56" s="32" t="s">
        <v>119</v>
      </c>
      <c r="J56" s="32"/>
      <c r="K56" s="33" t="s">
        <v>124</v>
      </c>
      <c r="L56" s="33"/>
      <c r="M56" s="34">
        <f>63060</f>
        <v>63060</v>
      </c>
      <c r="N56" s="34"/>
      <c r="O56" s="34">
        <f>63060</f>
        <v>63060</v>
      </c>
      <c r="P56" s="34"/>
      <c r="Q56" s="34"/>
      <c r="R56" s="34"/>
      <c r="S56" s="34"/>
      <c r="T56" s="35">
        <f>0</f>
        <v>0</v>
      </c>
      <c r="U56" s="35"/>
    </row>
    <row r="57" spans="1:21" s="1" customFormat="1" ht="13.5" customHeight="1">
      <c r="A57" s="31" t="s">
        <v>125</v>
      </c>
      <c r="B57" s="31"/>
      <c r="C57" s="31"/>
      <c r="D57" s="31"/>
      <c r="E57" s="31"/>
      <c r="F57" s="31"/>
      <c r="G57" s="32" t="s">
        <v>91</v>
      </c>
      <c r="H57" s="32"/>
      <c r="I57" s="32" t="s">
        <v>119</v>
      </c>
      <c r="J57" s="32"/>
      <c r="K57" s="33" t="s">
        <v>126</v>
      </c>
      <c r="L57" s="33"/>
      <c r="M57" s="34">
        <f>3178.38</f>
        <v>3178.38</v>
      </c>
      <c r="N57" s="34"/>
      <c r="O57" s="34">
        <f>3178.38</f>
        <v>3178.38</v>
      </c>
      <c r="P57" s="34"/>
      <c r="Q57" s="34"/>
      <c r="R57" s="34"/>
      <c r="S57" s="34"/>
      <c r="T57" s="35">
        <f>0</f>
        <v>0</v>
      </c>
      <c r="U57" s="35"/>
    </row>
    <row r="58" spans="1:21" s="1" customFormat="1" ht="13.5" customHeight="1">
      <c r="A58" s="31" t="s">
        <v>127</v>
      </c>
      <c r="B58" s="31"/>
      <c r="C58" s="31"/>
      <c r="D58" s="31"/>
      <c r="E58" s="31"/>
      <c r="F58" s="31"/>
      <c r="G58" s="32" t="s">
        <v>91</v>
      </c>
      <c r="H58" s="32"/>
      <c r="I58" s="32" t="s">
        <v>119</v>
      </c>
      <c r="J58" s="32"/>
      <c r="K58" s="33" t="s">
        <v>128</v>
      </c>
      <c r="L58" s="33"/>
      <c r="M58" s="34">
        <f>16000</f>
        <v>16000</v>
      </c>
      <c r="N58" s="34"/>
      <c r="O58" s="34">
        <f>16000</f>
        <v>16000</v>
      </c>
      <c r="P58" s="34"/>
      <c r="Q58" s="34"/>
      <c r="R58" s="34"/>
      <c r="S58" s="34"/>
      <c r="T58" s="35">
        <f>0</f>
        <v>0</v>
      </c>
      <c r="U58" s="35"/>
    </row>
    <row r="59" spans="1:21" s="1" customFormat="1" ht="13.5" customHeight="1">
      <c r="A59" s="31" t="s">
        <v>129</v>
      </c>
      <c r="B59" s="31"/>
      <c r="C59" s="31"/>
      <c r="D59" s="31"/>
      <c r="E59" s="31"/>
      <c r="F59" s="31"/>
      <c r="G59" s="32" t="s">
        <v>91</v>
      </c>
      <c r="H59" s="32"/>
      <c r="I59" s="32" t="s">
        <v>119</v>
      </c>
      <c r="J59" s="32"/>
      <c r="K59" s="33" t="s">
        <v>130</v>
      </c>
      <c r="L59" s="33"/>
      <c r="M59" s="34">
        <f>239444</f>
        <v>239444</v>
      </c>
      <c r="N59" s="34"/>
      <c r="O59" s="34">
        <f>239444</f>
        <v>239444</v>
      </c>
      <c r="P59" s="34"/>
      <c r="Q59" s="34"/>
      <c r="R59" s="34"/>
      <c r="S59" s="34"/>
      <c r="T59" s="35">
        <f>0</f>
        <v>0</v>
      </c>
      <c r="U59" s="35"/>
    </row>
    <row r="60" spans="1:21" s="1" customFormat="1" ht="13.5" customHeight="1">
      <c r="A60" s="31" t="s">
        <v>131</v>
      </c>
      <c r="B60" s="31"/>
      <c r="C60" s="31"/>
      <c r="D60" s="31"/>
      <c r="E60" s="31"/>
      <c r="F60" s="31"/>
      <c r="G60" s="32" t="s">
        <v>91</v>
      </c>
      <c r="H60" s="32"/>
      <c r="I60" s="32" t="s">
        <v>119</v>
      </c>
      <c r="J60" s="32"/>
      <c r="K60" s="33" t="s">
        <v>132</v>
      </c>
      <c r="L60" s="33"/>
      <c r="M60" s="34">
        <f>30733.8</f>
        <v>30733.8</v>
      </c>
      <c r="N60" s="34"/>
      <c r="O60" s="34">
        <f>30705</f>
        <v>30705</v>
      </c>
      <c r="P60" s="34"/>
      <c r="Q60" s="34"/>
      <c r="R60" s="34"/>
      <c r="S60" s="34"/>
      <c r="T60" s="35">
        <f>28.8</f>
        <v>28.8</v>
      </c>
      <c r="U60" s="35"/>
    </row>
    <row r="61" spans="1:21" s="1" customFormat="1" ht="13.5" customHeight="1">
      <c r="A61" s="31" t="s">
        <v>133</v>
      </c>
      <c r="B61" s="31"/>
      <c r="C61" s="31"/>
      <c r="D61" s="31"/>
      <c r="E61" s="31"/>
      <c r="F61" s="31"/>
      <c r="G61" s="32" t="s">
        <v>91</v>
      </c>
      <c r="H61" s="32"/>
      <c r="I61" s="32" t="s">
        <v>119</v>
      </c>
      <c r="J61" s="32"/>
      <c r="K61" s="33" t="s">
        <v>134</v>
      </c>
      <c r="L61" s="33"/>
      <c r="M61" s="34">
        <f>165232.4</f>
        <v>165232.4</v>
      </c>
      <c r="N61" s="34"/>
      <c r="O61" s="34">
        <f>165232.4</f>
        <v>165232.4</v>
      </c>
      <c r="P61" s="34"/>
      <c r="Q61" s="34"/>
      <c r="R61" s="34"/>
      <c r="S61" s="34"/>
      <c r="T61" s="35">
        <f>0</f>
        <v>0</v>
      </c>
      <c r="U61" s="35"/>
    </row>
    <row r="62" spans="1:21" s="1" customFormat="1" ht="13.5" customHeight="1">
      <c r="A62" s="31" t="s">
        <v>135</v>
      </c>
      <c r="B62" s="31"/>
      <c r="C62" s="31"/>
      <c r="D62" s="31"/>
      <c r="E62" s="31"/>
      <c r="F62" s="31"/>
      <c r="G62" s="32" t="s">
        <v>91</v>
      </c>
      <c r="H62" s="32"/>
      <c r="I62" s="32" t="s">
        <v>136</v>
      </c>
      <c r="J62" s="32"/>
      <c r="K62" s="33" t="s">
        <v>137</v>
      </c>
      <c r="L62" s="33"/>
      <c r="M62" s="34">
        <f>48572</f>
        <v>48572</v>
      </c>
      <c r="N62" s="34"/>
      <c r="O62" s="34">
        <f>18637</f>
        <v>18637</v>
      </c>
      <c r="P62" s="34"/>
      <c r="Q62" s="34"/>
      <c r="R62" s="34"/>
      <c r="S62" s="34"/>
      <c r="T62" s="35">
        <f>29935</f>
        <v>29935</v>
      </c>
      <c r="U62" s="35"/>
    </row>
    <row r="63" spans="1:21" s="1" customFormat="1" ht="13.5" customHeight="1">
      <c r="A63" s="31" t="s">
        <v>135</v>
      </c>
      <c r="B63" s="31"/>
      <c r="C63" s="31"/>
      <c r="D63" s="31"/>
      <c r="E63" s="31"/>
      <c r="F63" s="31"/>
      <c r="G63" s="32" t="s">
        <v>91</v>
      </c>
      <c r="H63" s="32"/>
      <c r="I63" s="32" t="s">
        <v>138</v>
      </c>
      <c r="J63" s="32"/>
      <c r="K63" s="33" t="s">
        <v>137</v>
      </c>
      <c r="L63" s="33"/>
      <c r="M63" s="34">
        <f>2428</f>
        <v>2428</v>
      </c>
      <c r="N63" s="34"/>
      <c r="O63" s="34">
        <f>2428</f>
        <v>2428</v>
      </c>
      <c r="P63" s="34"/>
      <c r="Q63" s="34"/>
      <c r="R63" s="34"/>
      <c r="S63" s="34"/>
      <c r="T63" s="35">
        <f>0</f>
        <v>0</v>
      </c>
      <c r="U63" s="35"/>
    </row>
    <row r="64" spans="1:21" s="1" customFormat="1" ht="13.5" customHeight="1">
      <c r="A64" s="31" t="s">
        <v>135</v>
      </c>
      <c r="B64" s="31"/>
      <c r="C64" s="31"/>
      <c r="D64" s="31"/>
      <c r="E64" s="31"/>
      <c r="F64" s="31"/>
      <c r="G64" s="32" t="s">
        <v>91</v>
      </c>
      <c r="H64" s="32"/>
      <c r="I64" s="32" t="s">
        <v>139</v>
      </c>
      <c r="J64" s="32"/>
      <c r="K64" s="33" t="s">
        <v>137</v>
      </c>
      <c r="L64" s="33"/>
      <c r="M64" s="34">
        <f>5100</f>
        <v>5100</v>
      </c>
      <c r="N64" s="34"/>
      <c r="O64" s="34">
        <f>5100</f>
        <v>5100</v>
      </c>
      <c r="P64" s="34"/>
      <c r="Q64" s="34"/>
      <c r="R64" s="34"/>
      <c r="S64" s="34"/>
      <c r="T64" s="35">
        <f>0</f>
        <v>0</v>
      </c>
      <c r="U64" s="35"/>
    </row>
    <row r="65" spans="1:21" s="1" customFormat="1" ht="24" customHeight="1">
      <c r="A65" s="31" t="s">
        <v>95</v>
      </c>
      <c r="B65" s="31"/>
      <c r="C65" s="31"/>
      <c r="D65" s="31"/>
      <c r="E65" s="31"/>
      <c r="F65" s="31"/>
      <c r="G65" s="32" t="s">
        <v>91</v>
      </c>
      <c r="H65" s="32"/>
      <c r="I65" s="32" t="s">
        <v>139</v>
      </c>
      <c r="J65" s="32"/>
      <c r="K65" s="33" t="s">
        <v>97</v>
      </c>
      <c r="L65" s="33"/>
      <c r="M65" s="34">
        <f>129997.04</f>
        <v>129997.04</v>
      </c>
      <c r="N65" s="34"/>
      <c r="O65" s="34">
        <f>123340.43</f>
        <v>123340.43</v>
      </c>
      <c r="P65" s="34"/>
      <c r="Q65" s="34"/>
      <c r="R65" s="34"/>
      <c r="S65" s="34"/>
      <c r="T65" s="35">
        <f>6656.61</f>
        <v>6656.61</v>
      </c>
      <c r="U65" s="35"/>
    </row>
    <row r="66" spans="1:21" s="1" customFormat="1" ht="13.5" customHeight="1">
      <c r="A66" s="31" t="s">
        <v>140</v>
      </c>
      <c r="B66" s="31"/>
      <c r="C66" s="31"/>
      <c r="D66" s="31"/>
      <c r="E66" s="31"/>
      <c r="F66" s="31"/>
      <c r="G66" s="32" t="s">
        <v>91</v>
      </c>
      <c r="H66" s="32"/>
      <c r="I66" s="32" t="s">
        <v>139</v>
      </c>
      <c r="J66" s="32"/>
      <c r="K66" s="33" t="s">
        <v>141</v>
      </c>
      <c r="L66" s="33"/>
      <c r="M66" s="34">
        <f>4194</f>
        <v>4194</v>
      </c>
      <c r="N66" s="34"/>
      <c r="O66" s="34">
        <f>4194</f>
        <v>4194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13.5" customHeight="1">
      <c r="A67" s="31" t="s">
        <v>111</v>
      </c>
      <c r="B67" s="31"/>
      <c r="C67" s="31"/>
      <c r="D67" s="31"/>
      <c r="E67" s="31"/>
      <c r="F67" s="31"/>
      <c r="G67" s="32" t="s">
        <v>91</v>
      </c>
      <c r="H67" s="32"/>
      <c r="I67" s="32" t="s">
        <v>142</v>
      </c>
      <c r="J67" s="32"/>
      <c r="K67" s="33" t="s">
        <v>113</v>
      </c>
      <c r="L67" s="33"/>
      <c r="M67" s="34">
        <f>48000</f>
        <v>48000</v>
      </c>
      <c r="N67" s="34"/>
      <c r="O67" s="36" t="s">
        <v>41</v>
      </c>
      <c r="P67" s="36"/>
      <c r="Q67" s="36"/>
      <c r="R67" s="36"/>
      <c r="S67" s="36"/>
      <c r="T67" s="35">
        <f>48000</f>
        <v>48000</v>
      </c>
      <c r="U67" s="35"/>
    </row>
    <row r="68" spans="1:21" s="1" customFormat="1" ht="13.5" customHeight="1">
      <c r="A68" s="31" t="s">
        <v>123</v>
      </c>
      <c r="B68" s="31"/>
      <c r="C68" s="31"/>
      <c r="D68" s="31"/>
      <c r="E68" s="31"/>
      <c r="F68" s="31"/>
      <c r="G68" s="32" t="s">
        <v>91</v>
      </c>
      <c r="H68" s="32"/>
      <c r="I68" s="32" t="s">
        <v>143</v>
      </c>
      <c r="J68" s="32"/>
      <c r="K68" s="33" t="s">
        <v>124</v>
      </c>
      <c r="L68" s="33"/>
      <c r="M68" s="34">
        <f>294460.82</f>
        <v>294460.82</v>
      </c>
      <c r="N68" s="34"/>
      <c r="O68" s="34">
        <f>292529</f>
        <v>292529</v>
      </c>
      <c r="P68" s="34"/>
      <c r="Q68" s="34"/>
      <c r="R68" s="34"/>
      <c r="S68" s="34"/>
      <c r="T68" s="35">
        <f>1931.82</f>
        <v>1931.82</v>
      </c>
      <c r="U68" s="35"/>
    </row>
    <row r="69" spans="1:21" s="1" customFormat="1" ht="13.5" customHeight="1">
      <c r="A69" s="31" t="s">
        <v>123</v>
      </c>
      <c r="B69" s="31"/>
      <c r="C69" s="31"/>
      <c r="D69" s="31"/>
      <c r="E69" s="31"/>
      <c r="F69" s="31"/>
      <c r="G69" s="32" t="s">
        <v>91</v>
      </c>
      <c r="H69" s="32"/>
      <c r="I69" s="32" t="s">
        <v>144</v>
      </c>
      <c r="J69" s="32"/>
      <c r="K69" s="33" t="s">
        <v>124</v>
      </c>
      <c r="L69" s="33"/>
      <c r="M69" s="34">
        <f>0</f>
        <v>0</v>
      </c>
      <c r="N69" s="34"/>
      <c r="O69" s="36" t="s">
        <v>41</v>
      </c>
      <c r="P69" s="36"/>
      <c r="Q69" s="36"/>
      <c r="R69" s="36"/>
      <c r="S69" s="36"/>
      <c r="T69" s="37" t="s">
        <v>41</v>
      </c>
      <c r="U69" s="37"/>
    </row>
    <row r="70" spans="1:21" s="1" customFormat="1" ht="13.5" customHeight="1">
      <c r="A70" s="31" t="s">
        <v>98</v>
      </c>
      <c r="B70" s="31"/>
      <c r="C70" s="31"/>
      <c r="D70" s="31"/>
      <c r="E70" s="31"/>
      <c r="F70" s="31"/>
      <c r="G70" s="32" t="s">
        <v>91</v>
      </c>
      <c r="H70" s="32"/>
      <c r="I70" s="32" t="s">
        <v>145</v>
      </c>
      <c r="J70" s="32"/>
      <c r="K70" s="33" t="s">
        <v>100</v>
      </c>
      <c r="L70" s="33"/>
      <c r="M70" s="34">
        <f>193859.11</f>
        <v>193859.11</v>
      </c>
      <c r="N70" s="34"/>
      <c r="O70" s="34">
        <f>169033</f>
        <v>169033</v>
      </c>
      <c r="P70" s="34"/>
      <c r="Q70" s="34"/>
      <c r="R70" s="34"/>
      <c r="S70" s="34"/>
      <c r="T70" s="35">
        <f>24826.11</f>
        <v>24826.11</v>
      </c>
      <c r="U70" s="35"/>
    </row>
    <row r="71" spans="1:21" s="1" customFormat="1" ht="13.5" customHeight="1">
      <c r="A71" s="31" t="s">
        <v>101</v>
      </c>
      <c r="B71" s="31"/>
      <c r="C71" s="31"/>
      <c r="D71" s="31"/>
      <c r="E71" s="31"/>
      <c r="F71" s="31"/>
      <c r="G71" s="32" t="s">
        <v>91</v>
      </c>
      <c r="H71" s="32"/>
      <c r="I71" s="32" t="s">
        <v>146</v>
      </c>
      <c r="J71" s="32"/>
      <c r="K71" s="33" t="s">
        <v>103</v>
      </c>
      <c r="L71" s="33"/>
      <c r="M71" s="34">
        <f>49140.89</f>
        <v>49140.89</v>
      </c>
      <c r="N71" s="34"/>
      <c r="O71" s="34">
        <f>39864.09</f>
        <v>39864.09</v>
      </c>
      <c r="P71" s="34"/>
      <c r="Q71" s="34"/>
      <c r="R71" s="34"/>
      <c r="S71" s="34"/>
      <c r="T71" s="35">
        <f>9276.8</f>
        <v>9276.8</v>
      </c>
      <c r="U71" s="35"/>
    </row>
    <row r="72" spans="1:21" s="1" customFormat="1" ht="13.5" customHeight="1">
      <c r="A72" s="31" t="s">
        <v>123</v>
      </c>
      <c r="B72" s="31"/>
      <c r="C72" s="31"/>
      <c r="D72" s="31"/>
      <c r="E72" s="31"/>
      <c r="F72" s="31"/>
      <c r="G72" s="32" t="s">
        <v>91</v>
      </c>
      <c r="H72" s="32"/>
      <c r="I72" s="32" t="s">
        <v>147</v>
      </c>
      <c r="J72" s="32"/>
      <c r="K72" s="33" t="s">
        <v>124</v>
      </c>
      <c r="L72" s="33"/>
      <c r="M72" s="34">
        <f>7500</f>
        <v>7500</v>
      </c>
      <c r="N72" s="34"/>
      <c r="O72" s="34">
        <f>7250</f>
        <v>7250</v>
      </c>
      <c r="P72" s="34"/>
      <c r="Q72" s="34"/>
      <c r="R72" s="34"/>
      <c r="S72" s="34"/>
      <c r="T72" s="35">
        <f>250</f>
        <v>250</v>
      </c>
      <c r="U72" s="35"/>
    </row>
    <row r="73" spans="1:21" s="1" customFormat="1" ht="13.5" customHeight="1">
      <c r="A73" s="31" t="s">
        <v>133</v>
      </c>
      <c r="B73" s="31"/>
      <c r="C73" s="31"/>
      <c r="D73" s="31"/>
      <c r="E73" s="31"/>
      <c r="F73" s="31"/>
      <c r="G73" s="32" t="s">
        <v>91</v>
      </c>
      <c r="H73" s="32"/>
      <c r="I73" s="32" t="s">
        <v>147</v>
      </c>
      <c r="J73" s="32"/>
      <c r="K73" s="33" t="s">
        <v>134</v>
      </c>
      <c r="L73" s="33"/>
      <c r="M73" s="34">
        <f>2000</f>
        <v>2000</v>
      </c>
      <c r="N73" s="34"/>
      <c r="O73" s="34">
        <f>1449</f>
        <v>1449</v>
      </c>
      <c r="P73" s="34"/>
      <c r="Q73" s="34"/>
      <c r="R73" s="34"/>
      <c r="S73" s="34"/>
      <c r="T73" s="35">
        <f>551</f>
        <v>551</v>
      </c>
      <c r="U73" s="35"/>
    </row>
    <row r="74" spans="1:21" s="1" customFormat="1" ht="24" customHeight="1">
      <c r="A74" s="31" t="s">
        <v>107</v>
      </c>
      <c r="B74" s="31"/>
      <c r="C74" s="31"/>
      <c r="D74" s="31"/>
      <c r="E74" s="31"/>
      <c r="F74" s="31"/>
      <c r="G74" s="32" t="s">
        <v>91</v>
      </c>
      <c r="H74" s="32"/>
      <c r="I74" s="32" t="s">
        <v>147</v>
      </c>
      <c r="J74" s="32"/>
      <c r="K74" s="33" t="s">
        <v>109</v>
      </c>
      <c r="L74" s="33"/>
      <c r="M74" s="34">
        <f>15040</f>
        <v>15040</v>
      </c>
      <c r="N74" s="34"/>
      <c r="O74" s="34">
        <f>15040</f>
        <v>15040</v>
      </c>
      <c r="P74" s="34"/>
      <c r="Q74" s="34"/>
      <c r="R74" s="34"/>
      <c r="S74" s="34"/>
      <c r="T74" s="35">
        <f>0</f>
        <v>0</v>
      </c>
      <c r="U74" s="35"/>
    </row>
    <row r="75" spans="1:21" s="1" customFormat="1" ht="13.5" customHeight="1">
      <c r="A75" s="31" t="s">
        <v>121</v>
      </c>
      <c r="B75" s="31"/>
      <c r="C75" s="31"/>
      <c r="D75" s="31"/>
      <c r="E75" s="31"/>
      <c r="F75" s="31"/>
      <c r="G75" s="32" t="s">
        <v>91</v>
      </c>
      <c r="H75" s="32"/>
      <c r="I75" s="32" t="s">
        <v>148</v>
      </c>
      <c r="J75" s="32"/>
      <c r="K75" s="33" t="s">
        <v>122</v>
      </c>
      <c r="L75" s="33"/>
      <c r="M75" s="34">
        <f>56000</f>
        <v>56000</v>
      </c>
      <c r="N75" s="34"/>
      <c r="O75" s="34">
        <f>39500</f>
        <v>39500</v>
      </c>
      <c r="P75" s="34"/>
      <c r="Q75" s="34"/>
      <c r="R75" s="34"/>
      <c r="S75" s="34"/>
      <c r="T75" s="35">
        <f>16500</f>
        <v>16500</v>
      </c>
      <c r="U75" s="35"/>
    </row>
    <row r="76" spans="1:21" s="1" customFormat="1" ht="13.5" customHeight="1">
      <c r="A76" s="31" t="s">
        <v>149</v>
      </c>
      <c r="B76" s="31"/>
      <c r="C76" s="31"/>
      <c r="D76" s="31"/>
      <c r="E76" s="31"/>
      <c r="F76" s="31"/>
      <c r="G76" s="32" t="s">
        <v>91</v>
      </c>
      <c r="H76" s="32"/>
      <c r="I76" s="32" t="s">
        <v>150</v>
      </c>
      <c r="J76" s="32"/>
      <c r="K76" s="33" t="s">
        <v>151</v>
      </c>
      <c r="L76" s="33"/>
      <c r="M76" s="34">
        <f>39000</f>
        <v>39000</v>
      </c>
      <c r="N76" s="34"/>
      <c r="O76" s="34">
        <f>10000</f>
        <v>10000</v>
      </c>
      <c r="P76" s="34"/>
      <c r="Q76" s="34"/>
      <c r="R76" s="34"/>
      <c r="S76" s="34"/>
      <c r="T76" s="35">
        <f>29000</f>
        <v>29000</v>
      </c>
      <c r="U76" s="35"/>
    </row>
    <row r="77" spans="1:21" s="1" customFormat="1" ht="13.5" customHeight="1">
      <c r="A77" s="31" t="s">
        <v>121</v>
      </c>
      <c r="B77" s="31"/>
      <c r="C77" s="31"/>
      <c r="D77" s="31"/>
      <c r="E77" s="31"/>
      <c r="F77" s="31"/>
      <c r="G77" s="32" t="s">
        <v>91</v>
      </c>
      <c r="H77" s="32"/>
      <c r="I77" s="32" t="s">
        <v>150</v>
      </c>
      <c r="J77" s="32"/>
      <c r="K77" s="33" t="s">
        <v>122</v>
      </c>
      <c r="L77" s="33"/>
      <c r="M77" s="34">
        <f>1740420.86</f>
        <v>1740420.86</v>
      </c>
      <c r="N77" s="34"/>
      <c r="O77" s="34">
        <f>478923</f>
        <v>478923</v>
      </c>
      <c r="P77" s="34"/>
      <c r="Q77" s="34"/>
      <c r="R77" s="34"/>
      <c r="S77" s="34"/>
      <c r="T77" s="35">
        <f>1261497.86</f>
        <v>1261497.86</v>
      </c>
      <c r="U77" s="35"/>
    </row>
    <row r="78" spans="1:21" s="1" customFormat="1" ht="13.5" customHeight="1">
      <c r="A78" s="31" t="s">
        <v>123</v>
      </c>
      <c r="B78" s="31"/>
      <c r="C78" s="31"/>
      <c r="D78" s="31"/>
      <c r="E78" s="31"/>
      <c r="F78" s="31"/>
      <c r="G78" s="32" t="s">
        <v>91</v>
      </c>
      <c r="H78" s="32"/>
      <c r="I78" s="32" t="s">
        <v>150</v>
      </c>
      <c r="J78" s="32"/>
      <c r="K78" s="33" t="s">
        <v>124</v>
      </c>
      <c r="L78" s="33"/>
      <c r="M78" s="34">
        <f>110095.81</f>
        <v>110095.81</v>
      </c>
      <c r="N78" s="34"/>
      <c r="O78" s="34">
        <f>110095.81</f>
        <v>110095.81</v>
      </c>
      <c r="P78" s="34"/>
      <c r="Q78" s="34"/>
      <c r="R78" s="34"/>
      <c r="S78" s="34"/>
      <c r="T78" s="35">
        <f>0</f>
        <v>0</v>
      </c>
      <c r="U78" s="35"/>
    </row>
    <row r="79" spans="1:21" s="1" customFormat="1" ht="13.5" customHeight="1">
      <c r="A79" s="31" t="s">
        <v>131</v>
      </c>
      <c r="B79" s="31"/>
      <c r="C79" s="31"/>
      <c r="D79" s="31"/>
      <c r="E79" s="31"/>
      <c r="F79" s="31"/>
      <c r="G79" s="32" t="s">
        <v>91</v>
      </c>
      <c r="H79" s="32"/>
      <c r="I79" s="32" t="s">
        <v>150</v>
      </c>
      <c r="J79" s="32"/>
      <c r="K79" s="33" t="s">
        <v>132</v>
      </c>
      <c r="L79" s="33"/>
      <c r="M79" s="34">
        <f>926333.33</f>
        <v>926333.33</v>
      </c>
      <c r="N79" s="34"/>
      <c r="O79" s="34">
        <f>673199.84</f>
        <v>673199.84</v>
      </c>
      <c r="P79" s="34"/>
      <c r="Q79" s="34"/>
      <c r="R79" s="34"/>
      <c r="S79" s="34"/>
      <c r="T79" s="35">
        <f>253133.49</f>
        <v>253133.49</v>
      </c>
      <c r="U79" s="35"/>
    </row>
    <row r="80" spans="1:21" s="1" customFormat="1" ht="13.5" customHeight="1">
      <c r="A80" s="31" t="s">
        <v>133</v>
      </c>
      <c r="B80" s="31"/>
      <c r="C80" s="31"/>
      <c r="D80" s="31"/>
      <c r="E80" s="31"/>
      <c r="F80" s="31"/>
      <c r="G80" s="32" t="s">
        <v>91</v>
      </c>
      <c r="H80" s="32"/>
      <c r="I80" s="32" t="s">
        <v>150</v>
      </c>
      <c r="J80" s="32"/>
      <c r="K80" s="33" t="s">
        <v>134</v>
      </c>
      <c r="L80" s="33"/>
      <c r="M80" s="34">
        <f>28000</f>
        <v>28000</v>
      </c>
      <c r="N80" s="34"/>
      <c r="O80" s="36" t="s">
        <v>41</v>
      </c>
      <c r="P80" s="36"/>
      <c r="Q80" s="36"/>
      <c r="R80" s="36"/>
      <c r="S80" s="36"/>
      <c r="T80" s="35">
        <f>28000</f>
        <v>28000</v>
      </c>
      <c r="U80" s="35"/>
    </row>
    <row r="81" spans="1:21" s="1" customFormat="1" ht="13.5" customHeight="1">
      <c r="A81" s="31" t="s">
        <v>121</v>
      </c>
      <c r="B81" s="31"/>
      <c r="C81" s="31"/>
      <c r="D81" s="31"/>
      <c r="E81" s="31"/>
      <c r="F81" s="31"/>
      <c r="G81" s="32" t="s">
        <v>91</v>
      </c>
      <c r="H81" s="32"/>
      <c r="I81" s="32" t="s">
        <v>152</v>
      </c>
      <c r="J81" s="32"/>
      <c r="K81" s="33" t="s">
        <v>122</v>
      </c>
      <c r="L81" s="33"/>
      <c r="M81" s="34">
        <f>5144700</f>
        <v>5144700</v>
      </c>
      <c r="N81" s="34"/>
      <c r="O81" s="34">
        <f>5009581.2</f>
        <v>5009581.2</v>
      </c>
      <c r="P81" s="34"/>
      <c r="Q81" s="34"/>
      <c r="R81" s="34"/>
      <c r="S81" s="34"/>
      <c r="T81" s="35">
        <f>135118.8</f>
        <v>135118.8</v>
      </c>
      <c r="U81" s="35"/>
    </row>
    <row r="82" spans="1:21" s="1" customFormat="1" ht="13.5" customHeight="1">
      <c r="A82" s="31" t="s">
        <v>149</v>
      </c>
      <c r="B82" s="31"/>
      <c r="C82" s="31"/>
      <c r="D82" s="31"/>
      <c r="E82" s="31"/>
      <c r="F82" s="31"/>
      <c r="G82" s="32" t="s">
        <v>91</v>
      </c>
      <c r="H82" s="32"/>
      <c r="I82" s="32" t="s">
        <v>153</v>
      </c>
      <c r="J82" s="32"/>
      <c r="K82" s="33" t="s">
        <v>151</v>
      </c>
      <c r="L82" s="33"/>
      <c r="M82" s="34">
        <f>42000</f>
        <v>42000</v>
      </c>
      <c r="N82" s="34"/>
      <c r="O82" s="34">
        <f>42000</f>
        <v>42000</v>
      </c>
      <c r="P82" s="34"/>
      <c r="Q82" s="34"/>
      <c r="R82" s="34"/>
      <c r="S82" s="34"/>
      <c r="T82" s="35">
        <f>0</f>
        <v>0</v>
      </c>
      <c r="U82" s="35"/>
    </row>
    <row r="83" spans="1:21" s="1" customFormat="1" ht="13.5" customHeight="1">
      <c r="A83" s="31" t="s">
        <v>118</v>
      </c>
      <c r="B83" s="31"/>
      <c r="C83" s="31"/>
      <c r="D83" s="31"/>
      <c r="E83" s="31"/>
      <c r="F83" s="31"/>
      <c r="G83" s="32" t="s">
        <v>91</v>
      </c>
      <c r="H83" s="32"/>
      <c r="I83" s="32" t="s">
        <v>153</v>
      </c>
      <c r="J83" s="32"/>
      <c r="K83" s="33" t="s">
        <v>120</v>
      </c>
      <c r="L83" s="33"/>
      <c r="M83" s="34">
        <f>300000</f>
        <v>300000</v>
      </c>
      <c r="N83" s="34"/>
      <c r="O83" s="34">
        <f>82875.78</f>
        <v>82875.78</v>
      </c>
      <c r="P83" s="34"/>
      <c r="Q83" s="34"/>
      <c r="R83" s="34"/>
      <c r="S83" s="34"/>
      <c r="T83" s="35">
        <f>217124.22</f>
        <v>217124.22</v>
      </c>
      <c r="U83" s="35"/>
    </row>
    <row r="84" spans="1:21" s="1" customFormat="1" ht="13.5" customHeight="1">
      <c r="A84" s="31" t="s">
        <v>121</v>
      </c>
      <c r="B84" s="31"/>
      <c r="C84" s="31"/>
      <c r="D84" s="31"/>
      <c r="E84" s="31"/>
      <c r="F84" s="31"/>
      <c r="G84" s="32" t="s">
        <v>91</v>
      </c>
      <c r="H84" s="32"/>
      <c r="I84" s="32" t="s">
        <v>153</v>
      </c>
      <c r="J84" s="32"/>
      <c r="K84" s="33" t="s">
        <v>122</v>
      </c>
      <c r="L84" s="33"/>
      <c r="M84" s="34">
        <f>8000</f>
        <v>8000</v>
      </c>
      <c r="N84" s="34"/>
      <c r="O84" s="36" t="s">
        <v>41</v>
      </c>
      <c r="P84" s="36"/>
      <c r="Q84" s="36"/>
      <c r="R84" s="36"/>
      <c r="S84" s="36"/>
      <c r="T84" s="35">
        <f>8000</f>
        <v>8000</v>
      </c>
      <c r="U84" s="35"/>
    </row>
    <row r="85" spans="1:21" s="1" customFormat="1" ht="13.5" customHeight="1">
      <c r="A85" s="31" t="s">
        <v>127</v>
      </c>
      <c r="B85" s="31"/>
      <c r="C85" s="31"/>
      <c r="D85" s="31"/>
      <c r="E85" s="31"/>
      <c r="F85" s="31"/>
      <c r="G85" s="32" t="s">
        <v>91</v>
      </c>
      <c r="H85" s="32"/>
      <c r="I85" s="32" t="s">
        <v>153</v>
      </c>
      <c r="J85" s="32"/>
      <c r="K85" s="33" t="s">
        <v>128</v>
      </c>
      <c r="L85" s="33"/>
      <c r="M85" s="34">
        <f>19000</f>
        <v>19000</v>
      </c>
      <c r="N85" s="34"/>
      <c r="O85" s="34">
        <f>19000</f>
        <v>19000</v>
      </c>
      <c r="P85" s="34"/>
      <c r="Q85" s="34"/>
      <c r="R85" s="34"/>
      <c r="S85" s="34"/>
      <c r="T85" s="35">
        <f>0</f>
        <v>0</v>
      </c>
      <c r="U85" s="35"/>
    </row>
    <row r="86" spans="1:21" s="1" customFormat="1" ht="13.5" customHeight="1">
      <c r="A86" s="31" t="s">
        <v>131</v>
      </c>
      <c r="B86" s="31"/>
      <c r="C86" s="31"/>
      <c r="D86" s="31"/>
      <c r="E86" s="31"/>
      <c r="F86" s="31"/>
      <c r="G86" s="32" t="s">
        <v>91</v>
      </c>
      <c r="H86" s="32"/>
      <c r="I86" s="32" t="s">
        <v>153</v>
      </c>
      <c r="J86" s="32"/>
      <c r="K86" s="33" t="s">
        <v>132</v>
      </c>
      <c r="L86" s="33"/>
      <c r="M86" s="34">
        <f>31000</f>
        <v>31000</v>
      </c>
      <c r="N86" s="34"/>
      <c r="O86" s="36" t="s">
        <v>41</v>
      </c>
      <c r="P86" s="36"/>
      <c r="Q86" s="36"/>
      <c r="R86" s="36"/>
      <c r="S86" s="36"/>
      <c r="T86" s="35">
        <f>31000</f>
        <v>31000</v>
      </c>
      <c r="U86" s="35"/>
    </row>
    <row r="87" spans="1:21" s="1" customFormat="1" ht="13.5" customHeight="1">
      <c r="A87" s="31" t="s">
        <v>133</v>
      </c>
      <c r="B87" s="31"/>
      <c r="C87" s="31"/>
      <c r="D87" s="31"/>
      <c r="E87" s="31"/>
      <c r="F87" s="31"/>
      <c r="G87" s="32" t="s">
        <v>91</v>
      </c>
      <c r="H87" s="32"/>
      <c r="I87" s="32" t="s">
        <v>153</v>
      </c>
      <c r="J87" s="32"/>
      <c r="K87" s="33" t="s">
        <v>134</v>
      </c>
      <c r="L87" s="33"/>
      <c r="M87" s="34">
        <f>100000</f>
        <v>100000</v>
      </c>
      <c r="N87" s="34"/>
      <c r="O87" s="34">
        <f>6200.25</f>
        <v>6200.25</v>
      </c>
      <c r="P87" s="34"/>
      <c r="Q87" s="34"/>
      <c r="R87" s="34"/>
      <c r="S87" s="34"/>
      <c r="T87" s="35">
        <f>93799.75</f>
        <v>93799.75</v>
      </c>
      <c r="U87" s="35"/>
    </row>
    <row r="88" spans="1:21" s="1" customFormat="1" ht="13.5" customHeight="1">
      <c r="A88" s="31" t="s">
        <v>123</v>
      </c>
      <c r="B88" s="31"/>
      <c r="C88" s="31"/>
      <c r="D88" s="31"/>
      <c r="E88" s="31"/>
      <c r="F88" s="31"/>
      <c r="G88" s="32" t="s">
        <v>91</v>
      </c>
      <c r="H88" s="32"/>
      <c r="I88" s="32" t="s">
        <v>154</v>
      </c>
      <c r="J88" s="32"/>
      <c r="K88" s="33" t="s">
        <v>124</v>
      </c>
      <c r="L88" s="33"/>
      <c r="M88" s="34">
        <f>100000</f>
        <v>100000</v>
      </c>
      <c r="N88" s="34"/>
      <c r="O88" s="34">
        <f>86599.3</f>
        <v>86599.3</v>
      </c>
      <c r="P88" s="34"/>
      <c r="Q88" s="34"/>
      <c r="R88" s="34"/>
      <c r="S88" s="34"/>
      <c r="T88" s="35">
        <f>13400.7</f>
        <v>13400.7</v>
      </c>
      <c r="U88" s="35"/>
    </row>
    <row r="89" spans="1:21" s="1" customFormat="1" ht="13.5" customHeight="1">
      <c r="A89" s="31" t="s">
        <v>123</v>
      </c>
      <c r="B89" s="31"/>
      <c r="C89" s="31"/>
      <c r="D89" s="31"/>
      <c r="E89" s="31"/>
      <c r="F89" s="31"/>
      <c r="G89" s="32" t="s">
        <v>91</v>
      </c>
      <c r="H89" s="32"/>
      <c r="I89" s="32" t="s">
        <v>155</v>
      </c>
      <c r="J89" s="32"/>
      <c r="K89" s="33" t="s">
        <v>124</v>
      </c>
      <c r="L89" s="33"/>
      <c r="M89" s="34">
        <f>5000</f>
        <v>5000</v>
      </c>
      <c r="N89" s="34"/>
      <c r="O89" s="36" t="s">
        <v>41</v>
      </c>
      <c r="P89" s="36"/>
      <c r="Q89" s="36"/>
      <c r="R89" s="36"/>
      <c r="S89" s="36"/>
      <c r="T89" s="35">
        <f>5000</f>
        <v>5000</v>
      </c>
      <c r="U89" s="35"/>
    </row>
    <row r="90" spans="1:21" s="1" customFormat="1" ht="13.5" customHeight="1">
      <c r="A90" s="31" t="s">
        <v>149</v>
      </c>
      <c r="B90" s="31"/>
      <c r="C90" s="31"/>
      <c r="D90" s="31"/>
      <c r="E90" s="31"/>
      <c r="F90" s="31"/>
      <c r="G90" s="32" t="s">
        <v>91</v>
      </c>
      <c r="H90" s="32"/>
      <c r="I90" s="32" t="s">
        <v>156</v>
      </c>
      <c r="J90" s="32"/>
      <c r="K90" s="33" t="s">
        <v>151</v>
      </c>
      <c r="L90" s="33"/>
      <c r="M90" s="34">
        <f>216400</f>
        <v>216400</v>
      </c>
      <c r="N90" s="34"/>
      <c r="O90" s="34">
        <f>174000</f>
        <v>174000</v>
      </c>
      <c r="P90" s="34"/>
      <c r="Q90" s="34"/>
      <c r="R90" s="34"/>
      <c r="S90" s="34"/>
      <c r="T90" s="35">
        <f>42400</f>
        <v>42400</v>
      </c>
      <c r="U90" s="35"/>
    </row>
    <row r="91" spans="1:21" s="1" customFormat="1" ht="13.5" customHeight="1">
      <c r="A91" s="31" t="s">
        <v>123</v>
      </c>
      <c r="B91" s="31"/>
      <c r="C91" s="31"/>
      <c r="D91" s="31"/>
      <c r="E91" s="31"/>
      <c r="F91" s="31"/>
      <c r="G91" s="32" t="s">
        <v>91</v>
      </c>
      <c r="H91" s="32"/>
      <c r="I91" s="32" t="s">
        <v>156</v>
      </c>
      <c r="J91" s="32"/>
      <c r="K91" s="33" t="s">
        <v>124</v>
      </c>
      <c r="L91" s="33"/>
      <c r="M91" s="34">
        <f>0</f>
        <v>0</v>
      </c>
      <c r="N91" s="34"/>
      <c r="O91" s="36" t="s">
        <v>41</v>
      </c>
      <c r="P91" s="36"/>
      <c r="Q91" s="36"/>
      <c r="R91" s="36"/>
      <c r="S91" s="36"/>
      <c r="T91" s="37" t="s">
        <v>41</v>
      </c>
      <c r="U91" s="37"/>
    </row>
    <row r="92" spans="1:21" s="1" customFormat="1" ht="13.5" customHeight="1">
      <c r="A92" s="31" t="s">
        <v>127</v>
      </c>
      <c r="B92" s="31"/>
      <c r="C92" s="31"/>
      <c r="D92" s="31"/>
      <c r="E92" s="31"/>
      <c r="F92" s="31"/>
      <c r="G92" s="32" t="s">
        <v>91</v>
      </c>
      <c r="H92" s="32"/>
      <c r="I92" s="32" t="s">
        <v>156</v>
      </c>
      <c r="J92" s="32"/>
      <c r="K92" s="33" t="s">
        <v>128</v>
      </c>
      <c r="L92" s="33"/>
      <c r="M92" s="34">
        <f>142220</f>
        <v>142220</v>
      </c>
      <c r="N92" s="34"/>
      <c r="O92" s="34">
        <f>142220</f>
        <v>142220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131</v>
      </c>
      <c r="B93" s="31"/>
      <c r="C93" s="31"/>
      <c r="D93" s="31"/>
      <c r="E93" s="31"/>
      <c r="F93" s="31"/>
      <c r="G93" s="32" t="s">
        <v>91</v>
      </c>
      <c r="H93" s="32"/>
      <c r="I93" s="32" t="s">
        <v>156</v>
      </c>
      <c r="J93" s="32"/>
      <c r="K93" s="33" t="s">
        <v>132</v>
      </c>
      <c r="L93" s="33"/>
      <c r="M93" s="34">
        <f>16000</f>
        <v>16000</v>
      </c>
      <c r="N93" s="34"/>
      <c r="O93" s="34">
        <f>7000</f>
        <v>7000</v>
      </c>
      <c r="P93" s="34"/>
      <c r="Q93" s="34"/>
      <c r="R93" s="34"/>
      <c r="S93" s="34"/>
      <c r="T93" s="35">
        <f>9000</f>
        <v>9000</v>
      </c>
      <c r="U93" s="35"/>
    </row>
    <row r="94" spans="1:21" s="1" customFormat="1" ht="13.5" customHeight="1">
      <c r="A94" s="31" t="s">
        <v>133</v>
      </c>
      <c r="B94" s="31"/>
      <c r="C94" s="31"/>
      <c r="D94" s="31"/>
      <c r="E94" s="31"/>
      <c r="F94" s="31"/>
      <c r="G94" s="32" t="s">
        <v>91</v>
      </c>
      <c r="H94" s="32"/>
      <c r="I94" s="32" t="s">
        <v>156</v>
      </c>
      <c r="J94" s="32"/>
      <c r="K94" s="33" t="s">
        <v>134</v>
      </c>
      <c r="L94" s="33"/>
      <c r="M94" s="34">
        <f>146700</f>
        <v>146700</v>
      </c>
      <c r="N94" s="34"/>
      <c r="O94" s="34">
        <f>3003.75</f>
        <v>3003.75</v>
      </c>
      <c r="P94" s="34"/>
      <c r="Q94" s="34"/>
      <c r="R94" s="34"/>
      <c r="S94" s="34"/>
      <c r="T94" s="35">
        <f>143696.25</f>
        <v>143696.25</v>
      </c>
      <c r="U94" s="35"/>
    </row>
    <row r="95" spans="1:21" s="1" customFormat="1" ht="13.5" customHeight="1">
      <c r="A95" s="31" t="s">
        <v>123</v>
      </c>
      <c r="B95" s="31"/>
      <c r="C95" s="31"/>
      <c r="D95" s="31"/>
      <c r="E95" s="31"/>
      <c r="F95" s="31"/>
      <c r="G95" s="32" t="s">
        <v>91</v>
      </c>
      <c r="H95" s="32"/>
      <c r="I95" s="32" t="s">
        <v>157</v>
      </c>
      <c r="J95" s="32"/>
      <c r="K95" s="33" t="s">
        <v>124</v>
      </c>
      <c r="L95" s="33"/>
      <c r="M95" s="34">
        <f>281110</f>
        <v>281110</v>
      </c>
      <c r="N95" s="34"/>
      <c r="O95" s="34">
        <f>281110</f>
        <v>281110</v>
      </c>
      <c r="P95" s="34"/>
      <c r="Q95" s="34"/>
      <c r="R95" s="34"/>
      <c r="S95" s="34"/>
      <c r="T95" s="35">
        <f>0</f>
        <v>0</v>
      </c>
      <c r="U95" s="35"/>
    </row>
    <row r="96" spans="1:21" s="1" customFormat="1" ht="13.5" customHeight="1">
      <c r="A96" s="31" t="s">
        <v>123</v>
      </c>
      <c r="B96" s="31"/>
      <c r="C96" s="31"/>
      <c r="D96" s="31"/>
      <c r="E96" s="31"/>
      <c r="F96" s="31"/>
      <c r="G96" s="32" t="s">
        <v>91</v>
      </c>
      <c r="H96" s="32"/>
      <c r="I96" s="32" t="s">
        <v>158</v>
      </c>
      <c r="J96" s="32"/>
      <c r="K96" s="33" t="s">
        <v>124</v>
      </c>
      <c r="L96" s="33"/>
      <c r="M96" s="34">
        <f>1319352.98</f>
        <v>1319352.98</v>
      </c>
      <c r="N96" s="34"/>
      <c r="O96" s="34">
        <f>1161014.02</f>
        <v>1161014.02</v>
      </c>
      <c r="P96" s="34"/>
      <c r="Q96" s="34"/>
      <c r="R96" s="34"/>
      <c r="S96" s="34"/>
      <c r="T96" s="35">
        <f>158338.96</f>
        <v>158338.96</v>
      </c>
      <c r="U96" s="35"/>
    </row>
    <row r="97" spans="1:21" s="1" customFormat="1" ht="13.5" customHeight="1">
      <c r="A97" s="31" t="s">
        <v>121</v>
      </c>
      <c r="B97" s="31"/>
      <c r="C97" s="31"/>
      <c r="D97" s="31"/>
      <c r="E97" s="31"/>
      <c r="F97" s="31"/>
      <c r="G97" s="32" t="s">
        <v>91</v>
      </c>
      <c r="H97" s="32"/>
      <c r="I97" s="32" t="s">
        <v>159</v>
      </c>
      <c r="J97" s="32"/>
      <c r="K97" s="33" t="s">
        <v>122</v>
      </c>
      <c r="L97" s="33"/>
      <c r="M97" s="34">
        <f>147500</f>
        <v>147500</v>
      </c>
      <c r="N97" s="34"/>
      <c r="O97" s="34">
        <f>99947</f>
        <v>99947</v>
      </c>
      <c r="P97" s="34"/>
      <c r="Q97" s="34"/>
      <c r="R97" s="34"/>
      <c r="S97" s="34"/>
      <c r="T97" s="35">
        <f>47553</f>
        <v>47553</v>
      </c>
      <c r="U97" s="35"/>
    </row>
    <row r="98" spans="1:21" s="1" customFormat="1" ht="13.5" customHeight="1">
      <c r="A98" s="31" t="s">
        <v>123</v>
      </c>
      <c r="B98" s="31"/>
      <c r="C98" s="31"/>
      <c r="D98" s="31"/>
      <c r="E98" s="31"/>
      <c r="F98" s="31"/>
      <c r="G98" s="32" t="s">
        <v>91</v>
      </c>
      <c r="H98" s="32"/>
      <c r="I98" s="32" t="s">
        <v>159</v>
      </c>
      <c r="J98" s="32"/>
      <c r="K98" s="33" t="s">
        <v>124</v>
      </c>
      <c r="L98" s="33"/>
      <c r="M98" s="34">
        <f>0</f>
        <v>0</v>
      </c>
      <c r="N98" s="34"/>
      <c r="O98" s="36" t="s">
        <v>41</v>
      </c>
      <c r="P98" s="36"/>
      <c r="Q98" s="36"/>
      <c r="R98" s="36"/>
      <c r="S98" s="36"/>
      <c r="T98" s="37" t="s">
        <v>41</v>
      </c>
      <c r="U98" s="37"/>
    </row>
    <row r="99" spans="1:21" s="1" customFormat="1" ht="13.5" customHeight="1">
      <c r="A99" s="31" t="s">
        <v>123</v>
      </c>
      <c r="B99" s="31"/>
      <c r="C99" s="31"/>
      <c r="D99" s="31"/>
      <c r="E99" s="31"/>
      <c r="F99" s="31"/>
      <c r="G99" s="32" t="s">
        <v>91</v>
      </c>
      <c r="H99" s="32"/>
      <c r="I99" s="32" t="s">
        <v>160</v>
      </c>
      <c r="J99" s="32"/>
      <c r="K99" s="33" t="s">
        <v>124</v>
      </c>
      <c r="L99" s="33"/>
      <c r="M99" s="34">
        <f>10000</f>
        <v>10000</v>
      </c>
      <c r="N99" s="34"/>
      <c r="O99" s="36" t="s">
        <v>41</v>
      </c>
      <c r="P99" s="36"/>
      <c r="Q99" s="36"/>
      <c r="R99" s="36"/>
      <c r="S99" s="36"/>
      <c r="T99" s="35">
        <f>10000</f>
        <v>10000</v>
      </c>
      <c r="U99" s="35"/>
    </row>
    <row r="100" spans="1:21" s="1" customFormat="1" ht="13.5" customHeight="1">
      <c r="A100" s="31" t="s">
        <v>123</v>
      </c>
      <c r="B100" s="31"/>
      <c r="C100" s="31"/>
      <c r="D100" s="31"/>
      <c r="E100" s="31"/>
      <c r="F100" s="31"/>
      <c r="G100" s="32" t="s">
        <v>91</v>
      </c>
      <c r="H100" s="32"/>
      <c r="I100" s="32" t="s">
        <v>161</v>
      </c>
      <c r="J100" s="32"/>
      <c r="K100" s="33" t="s">
        <v>124</v>
      </c>
      <c r="L100" s="33"/>
      <c r="M100" s="34">
        <f>40654.5</f>
        <v>40654.5</v>
      </c>
      <c r="N100" s="34"/>
      <c r="O100" s="34">
        <f>40596.4</f>
        <v>40596.4</v>
      </c>
      <c r="P100" s="34"/>
      <c r="Q100" s="34"/>
      <c r="R100" s="34"/>
      <c r="S100" s="34"/>
      <c r="T100" s="35">
        <f>58.1</f>
        <v>58.1</v>
      </c>
      <c r="U100" s="35"/>
    </row>
    <row r="101" spans="1:21" s="1" customFormat="1" ht="13.5" customHeight="1">
      <c r="A101" s="31" t="s">
        <v>123</v>
      </c>
      <c r="B101" s="31"/>
      <c r="C101" s="31"/>
      <c r="D101" s="31"/>
      <c r="E101" s="31"/>
      <c r="F101" s="31"/>
      <c r="G101" s="32" t="s">
        <v>91</v>
      </c>
      <c r="H101" s="32"/>
      <c r="I101" s="32" t="s">
        <v>162</v>
      </c>
      <c r="J101" s="32"/>
      <c r="K101" s="33" t="s">
        <v>124</v>
      </c>
      <c r="L101" s="33"/>
      <c r="M101" s="34">
        <f>133095.5</f>
        <v>133095.5</v>
      </c>
      <c r="N101" s="34"/>
      <c r="O101" s="34">
        <f>133095.5</f>
        <v>133095.5</v>
      </c>
      <c r="P101" s="34"/>
      <c r="Q101" s="34"/>
      <c r="R101" s="34"/>
      <c r="S101" s="34"/>
      <c r="T101" s="35">
        <f>0</f>
        <v>0</v>
      </c>
      <c r="U101" s="35"/>
    </row>
    <row r="102" spans="1:21" s="1" customFormat="1" ht="13.5" customHeight="1">
      <c r="A102" s="31" t="s">
        <v>123</v>
      </c>
      <c r="B102" s="31"/>
      <c r="C102" s="31"/>
      <c r="D102" s="31"/>
      <c r="E102" s="31"/>
      <c r="F102" s="31"/>
      <c r="G102" s="32" t="s">
        <v>91</v>
      </c>
      <c r="H102" s="32"/>
      <c r="I102" s="32" t="s">
        <v>163</v>
      </c>
      <c r="J102" s="32"/>
      <c r="K102" s="33" t="s">
        <v>124</v>
      </c>
      <c r="L102" s="33"/>
      <c r="M102" s="34">
        <f>14140</f>
        <v>14140</v>
      </c>
      <c r="N102" s="34"/>
      <c r="O102" s="34">
        <f>1810</f>
        <v>1810</v>
      </c>
      <c r="P102" s="34"/>
      <c r="Q102" s="34"/>
      <c r="R102" s="34"/>
      <c r="S102" s="34"/>
      <c r="T102" s="35">
        <f>12330</f>
        <v>12330</v>
      </c>
      <c r="U102" s="35"/>
    </row>
    <row r="103" spans="1:21" s="1" customFormat="1" ht="13.5" customHeight="1">
      <c r="A103" s="31" t="s">
        <v>123</v>
      </c>
      <c r="B103" s="31"/>
      <c r="C103" s="31"/>
      <c r="D103" s="31"/>
      <c r="E103" s="31"/>
      <c r="F103" s="31"/>
      <c r="G103" s="32" t="s">
        <v>91</v>
      </c>
      <c r="H103" s="32"/>
      <c r="I103" s="32" t="s">
        <v>164</v>
      </c>
      <c r="J103" s="32"/>
      <c r="K103" s="33" t="s">
        <v>124</v>
      </c>
      <c r="L103" s="33"/>
      <c r="M103" s="34">
        <f>155360</f>
        <v>155360</v>
      </c>
      <c r="N103" s="34"/>
      <c r="O103" s="34">
        <f>155350.44</f>
        <v>155350.44</v>
      </c>
      <c r="P103" s="34"/>
      <c r="Q103" s="34"/>
      <c r="R103" s="34"/>
      <c r="S103" s="34"/>
      <c r="T103" s="35">
        <f>9.56</f>
        <v>9.56</v>
      </c>
      <c r="U103" s="35"/>
    </row>
    <row r="104" spans="1:21" s="1" customFormat="1" ht="13.5" customHeight="1">
      <c r="A104" s="31" t="s">
        <v>123</v>
      </c>
      <c r="B104" s="31"/>
      <c r="C104" s="31"/>
      <c r="D104" s="31"/>
      <c r="E104" s="31"/>
      <c r="F104" s="31"/>
      <c r="G104" s="32" t="s">
        <v>91</v>
      </c>
      <c r="H104" s="32"/>
      <c r="I104" s="32" t="s">
        <v>165</v>
      </c>
      <c r="J104" s="32"/>
      <c r="K104" s="33" t="s">
        <v>124</v>
      </c>
      <c r="L104" s="33"/>
      <c r="M104" s="34">
        <f>0</f>
        <v>0</v>
      </c>
      <c r="N104" s="34"/>
      <c r="O104" s="36" t="s">
        <v>41</v>
      </c>
      <c r="P104" s="36"/>
      <c r="Q104" s="36"/>
      <c r="R104" s="36"/>
      <c r="S104" s="36"/>
      <c r="T104" s="37" t="s">
        <v>41</v>
      </c>
      <c r="U104" s="37"/>
    </row>
    <row r="105" spans="1:21" s="1" customFormat="1" ht="13.5" customHeight="1">
      <c r="A105" s="31" t="s">
        <v>123</v>
      </c>
      <c r="B105" s="31"/>
      <c r="C105" s="31"/>
      <c r="D105" s="31"/>
      <c r="E105" s="31"/>
      <c r="F105" s="31"/>
      <c r="G105" s="32" t="s">
        <v>91</v>
      </c>
      <c r="H105" s="32"/>
      <c r="I105" s="32" t="s">
        <v>166</v>
      </c>
      <c r="J105" s="32"/>
      <c r="K105" s="33" t="s">
        <v>124</v>
      </c>
      <c r="L105" s="33"/>
      <c r="M105" s="34">
        <f>0</f>
        <v>0</v>
      </c>
      <c r="N105" s="34"/>
      <c r="O105" s="36" t="s">
        <v>41</v>
      </c>
      <c r="P105" s="36"/>
      <c r="Q105" s="36"/>
      <c r="R105" s="36"/>
      <c r="S105" s="36"/>
      <c r="T105" s="37" t="s">
        <v>41</v>
      </c>
      <c r="U105" s="37"/>
    </row>
    <row r="106" spans="1:21" s="1" customFormat="1" ht="33.75" customHeight="1">
      <c r="A106" s="31" t="s">
        <v>167</v>
      </c>
      <c r="B106" s="31"/>
      <c r="C106" s="31"/>
      <c r="D106" s="31"/>
      <c r="E106" s="31"/>
      <c r="F106" s="31"/>
      <c r="G106" s="32" t="s">
        <v>91</v>
      </c>
      <c r="H106" s="32"/>
      <c r="I106" s="32" t="s">
        <v>168</v>
      </c>
      <c r="J106" s="32"/>
      <c r="K106" s="33" t="s">
        <v>169</v>
      </c>
      <c r="L106" s="33"/>
      <c r="M106" s="34">
        <f>5600000</f>
        <v>5600000</v>
      </c>
      <c r="N106" s="34"/>
      <c r="O106" s="34">
        <f>3900000</f>
        <v>3900000</v>
      </c>
      <c r="P106" s="34"/>
      <c r="Q106" s="34"/>
      <c r="R106" s="34"/>
      <c r="S106" s="34"/>
      <c r="T106" s="35">
        <f>1700000</f>
        <v>1700000</v>
      </c>
      <c r="U106" s="35"/>
    </row>
    <row r="107" spans="1:21" s="1" customFormat="1" ht="13.5" customHeight="1">
      <c r="A107" s="31" t="s">
        <v>131</v>
      </c>
      <c r="B107" s="31"/>
      <c r="C107" s="31"/>
      <c r="D107" s="31"/>
      <c r="E107" s="31"/>
      <c r="F107" s="31"/>
      <c r="G107" s="32" t="s">
        <v>91</v>
      </c>
      <c r="H107" s="32"/>
      <c r="I107" s="32" t="s">
        <v>170</v>
      </c>
      <c r="J107" s="32"/>
      <c r="K107" s="33" t="s">
        <v>132</v>
      </c>
      <c r="L107" s="33"/>
      <c r="M107" s="34">
        <f>14500</f>
        <v>14500</v>
      </c>
      <c r="N107" s="34"/>
      <c r="O107" s="36" t="s">
        <v>41</v>
      </c>
      <c r="P107" s="36"/>
      <c r="Q107" s="36"/>
      <c r="R107" s="36"/>
      <c r="S107" s="36"/>
      <c r="T107" s="35">
        <f>14500</f>
        <v>14500</v>
      </c>
      <c r="U107" s="35"/>
    </row>
    <row r="108" spans="1:21" s="1" customFormat="1" ht="24" customHeight="1">
      <c r="A108" s="31" t="s">
        <v>107</v>
      </c>
      <c r="B108" s="31"/>
      <c r="C108" s="31"/>
      <c r="D108" s="31"/>
      <c r="E108" s="31"/>
      <c r="F108" s="31"/>
      <c r="G108" s="32" t="s">
        <v>91</v>
      </c>
      <c r="H108" s="32"/>
      <c r="I108" s="32" t="s">
        <v>170</v>
      </c>
      <c r="J108" s="32"/>
      <c r="K108" s="33" t="s">
        <v>109</v>
      </c>
      <c r="L108" s="33"/>
      <c r="M108" s="34">
        <f>15500</f>
        <v>15500</v>
      </c>
      <c r="N108" s="34"/>
      <c r="O108" s="34">
        <f>6500</f>
        <v>6500</v>
      </c>
      <c r="P108" s="34"/>
      <c r="Q108" s="34"/>
      <c r="R108" s="34"/>
      <c r="S108" s="34"/>
      <c r="T108" s="35">
        <f>9000</f>
        <v>9000</v>
      </c>
      <c r="U108" s="35"/>
    </row>
    <row r="109" spans="1:21" s="1" customFormat="1" ht="24" customHeight="1">
      <c r="A109" s="31" t="s">
        <v>171</v>
      </c>
      <c r="B109" s="31"/>
      <c r="C109" s="31"/>
      <c r="D109" s="31"/>
      <c r="E109" s="31"/>
      <c r="F109" s="31"/>
      <c r="G109" s="32" t="s">
        <v>91</v>
      </c>
      <c r="H109" s="32"/>
      <c r="I109" s="32" t="s">
        <v>172</v>
      </c>
      <c r="J109" s="32"/>
      <c r="K109" s="33" t="s">
        <v>173</v>
      </c>
      <c r="L109" s="33"/>
      <c r="M109" s="34">
        <f>5490000</f>
        <v>5490000</v>
      </c>
      <c r="N109" s="34"/>
      <c r="O109" s="34">
        <f>3939538.08</f>
        <v>3939538.08</v>
      </c>
      <c r="P109" s="34"/>
      <c r="Q109" s="34"/>
      <c r="R109" s="34"/>
      <c r="S109" s="34"/>
      <c r="T109" s="35">
        <f>1550461.92</f>
        <v>1550461.92</v>
      </c>
      <c r="U109" s="35"/>
    </row>
    <row r="110" spans="1:21" s="1" customFormat="1" ht="24" customHeight="1">
      <c r="A110" s="31" t="s">
        <v>171</v>
      </c>
      <c r="B110" s="31"/>
      <c r="C110" s="31"/>
      <c r="D110" s="31"/>
      <c r="E110" s="31"/>
      <c r="F110" s="31"/>
      <c r="G110" s="32" t="s">
        <v>91</v>
      </c>
      <c r="H110" s="32"/>
      <c r="I110" s="32" t="s">
        <v>174</v>
      </c>
      <c r="J110" s="32"/>
      <c r="K110" s="33" t="s">
        <v>173</v>
      </c>
      <c r="L110" s="33"/>
      <c r="M110" s="34">
        <f>500000</f>
        <v>500000</v>
      </c>
      <c r="N110" s="34"/>
      <c r="O110" s="34">
        <f>393030.05</f>
        <v>393030.05</v>
      </c>
      <c r="P110" s="34"/>
      <c r="Q110" s="34"/>
      <c r="R110" s="34"/>
      <c r="S110" s="34"/>
      <c r="T110" s="35">
        <f>106969.95</f>
        <v>106969.95</v>
      </c>
      <c r="U110" s="35"/>
    </row>
    <row r="111" spans="1:21" s="1" customFormat="1" ht="24" customHeight="1">
      <c r="A111" s="31" t="s">
        <v>171</v>
      </c>
      <c r="B111" s="31"/>
      <c r="C111" s="31"/>
      <c r="D111" s="31"/>
      <c r="E111" s="31"/>
      <c r="F111" s="31"/>
      <c r="G111" s="32" t="s">
        <v>91</v>
      </c>
      <c r="H111" s="32"/>
      <c r="I111" s="32" t="s">
        <v>175</v>
      </c>
      <c r="J111" s="32"/>
      <c r="K111" s="33" t="s">
        <v>173</v>
      </c>
      <c r="L111" s="33"/>
      <c r="M111" s="34">
        <f>710000</f>
        <v>710000</v>
      </c>
      <c r="N111" s="34"/>
      <c r="O111" s="34">
        <f>631634.74</f>
        <v>631634.74</v>
      </c>
      <c r="P111" s="34"/>
      <c r="Q111" s="34"/>
      <c r="R111" s="34"/>
      <c r="S111" s="34"/>
      <c r="T111" s="35">
        <f>78365.26</f>
        <v>78365.26</v>
      </c>
      <c r="U111" s="35"/>
    </row>
    <row r="112" spans="1:21" s="1" customFormat="1" ht="24" customHeight="1">
      <c r="A112" s="31" t="s">
        <v>171</v>
      </c>
      <c r="B112" s="31"/>
      <c r="C112" s="31"/>
      <c r="D112" s="31"/>
      <c r="E112" s="31"/>
      <c r="F112" s="31"/>
      <c r="G112" s="32" t="s">
        <v>91</v>
      </c>
      <c r="H112" s="32"/>
      <c r="I112" s="32" t="s">
        <v>176</v>
      </c>
      <c r="J112" s="32"/>
      <c r="K112" s="33" t="s">
        <v>173</v>
      </c>
      <c r="L112" s="33"/>
      <c r="M112" s="34">
        <f>0</f>
        <v>0</v>
      </c>
      <c r="N112" s="34"/>
      <c r="O112" s="36" t="s">
        <v>41</v>
      </c>
      <c r="P112" s="36"/>
      <c r="Q112" s="36"/>
      <c r="R112" s="36"/>
      <c r="S112" s="36"/>
      <c r="T112" s="37" t="s">
        <v>41</v>
      </c>
      <c r="U112" s="37"/>
    </row>
    <row r="113" spans="1:21" s="1" customFormat="1" ht="24" customHeight="1">
      <c r="A113" s="31" t="s">
        <v>177</v>
      </c>
      <c r="B113" s="31"/>
      <c r="C113" s="31"/>
      <c r="D113" s="31"/>
      <c r="E113" s="31"/>
      <c r="F113" s="31"/>
      <c r="G113" s="32" t="s">
        <v>91</v>
      </c>
      <c r="H113" s="32"/>
      <c r="I113" s="32" t="s">
        <v>178</v>
      </c>
      <c r="J113" s="32"/>
      <c r="K113" s="33" t="s">
        <v>179</v>
      </c>
      <c r="L113" s="33"/>
      <c r="M113" s="34">
        <f>220235.28</f>
        <v>220235.28</v>
      </c>
      <c r="N113" s="34"/>
      <c r="O113" s="34">
        <f>183529.4</f>
        <v>183529.4</v>
      </c>
      <c r="P113" s="34"/>
      <c r="Q113" s="34"/>
      <c r="R113" s="34"/>
      <c r="S113" s="34"/>
      <c r="T113" s="35">
        <f>36705.88</f>
        <v>36705.88</v>
      </c>
      <c r="U113" s="35"/>
    </row>
    <row r="114" spans="1:21" s="1" customFormat="1" ht="13.5" customHeight="1">
      <c r="A114" s="31" t="s">
        <v>123</v>
      </c>
      <c r="B114" s="31"/>
      <c r="C114" s="31"/>
      <c r="D114" s="31"/>
      <c r="E114" s="31"/>
      <c r="F114" s="31"/>
      <c r="G114" s="32" t="s">
        <v>91</v>
      </c>
      <c r="H114" s="32"/>
      <c r="I114" s="32" t="s">
        <v>180</v>
      </c>
      <c r="J114" s="32"/>
      <c r="K114" s="33" t="s">
        <v>124</v>
      </c>
      <c r="L114" s="33"/>
      <c r="M114" s="34">
        <f>150000</f>
        <v>150000</v>
      </c>
      <c r="N114" s="34"/>
      <c r="O114" s="34">
        <f>22600</f>
        <v>22600</v>
      </c>
      <c r="P114" s="34"/>
      <c r="Q114" s="34"/>
      <c r="R114" s="34"/>
      <c r="S114" s="34"/>
      <c r="T114" s="35">
        <f>127400</f>
        <v>127400</v>
      </c>
      <c r="U114" s="35"/>
    </row>
    <row r="115" spans="1:21" s="1" customFormat="1" ht="13.5" customHeight="1">
      <c r="A115" s="31" t="s">
        <v>181</v>
      </c>
      <c r="B115" s="31"/>
      <c r="C115" s="31"/>
      <c r="D115" s="31"/>
      <c r="E115" s="31"/>
      <c r="F115" s="31"/>
      <c r="G115" s="32" t="s">
        <v>91</v>
      </c>
      <c r="H115" s="32"/>
      <c r="I115" s="32" t="s">
        <v>182</v>
      </c>
      <c r="J115" s="32"/>
      <c r="K115" s="33" t="s">
        <v>183</v>
      </c>
      <c r="L115" s="33"/>
      <c r="M115" s="34">
        <f>5000</f>
        <v>5000</v>
      </c>
      <c r="N115" s="34"/>
      <c r="O115" s="34">
        <f>1019.4</f>
        <v>1019.4</v>
      </c>
      <c r="P115" s="34"/>
      <c r="Q115" s="34"/>
      <c r="R115" s="34"/>
      <c r="S115" s="34"/>
      <c r="T115" s="35">
        <f>3980.6</f>
        <v>3980.6</v>
      </c>
      <c r="U115" s="35"/>
    </row>
    <row r="116" spans="1:21" s="1" customFormat="1" ht="15" customHeight="1">
      <c r="A116" s="38" t="s">
        <v>184</v>
      </c>
      <c r="B116" s="38"/>
      <c r="C116" s="38"/>
      <c r="D116" s="38"/>
      <c r="E116" s="38"/>
      <c r="F116" s="38"/>
      <c r="G116" s="39" t="s">
        <v>185</v>
      </c>
      <c r="H116" s="39"/>
      <c r="I116" s="39" t="s">
        <v>36</v>
      </c>
      <c r="J116" s="39"/>
      <c r="K116" s="40" t="s">
        <v>36</v>
      </c>
      <c r="L116" s="40"/>
      <c r="M116" s="41">
        <f>-3700565.66</f>
        <v>-3700565.66</v>
      </c>
      <c r="N116" s="41"/>
      <c r="O116" s="41">
        <f>-1478586.44</f>
        <v>-1478586.44</v>
      </c>
      <c r="P116" s="41"/>
      <c r="Q116" s="41"/>
      <c r="R116" s="41"/>
      <c r="S116" s="41"/>
      <c r="T116" s="42" t="s">
        <v>36</v>
      </c>
      <c r="U116" s="42"/>
    </row>
    <row r="117" spans="1:21" s="1" customFormat="1" ht="13.5" customHeight="1">
      <c r="A117" s="7" t="s">
        <v>10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1" customFormat="1" ht="13.5" customHeight="1">
      <c r="A118" s="12" t="s">
        <v>186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s="1" customFormat="1" ht="45.75" customHeight="1">
      <c r="A119" s="13" t="s">
        <v>22</v>
      </c>
      <c r="B119" s="13"/>
      <c r="C119" s="13"/>
      <c r="D119" s="13"/>
      <c r="E119" s="13"/>
      <c r="F119" s="13"/>
      <c r="G119" s="13"/>
      <c r="H119" s="13" t="s">
        <v>23</v>
      </c>
      <c r="I119" s="13"/>
      <c r="J119" s="13" t="s">
        <v>187</v>
      </c>
      <c r="K119" s="13"/>
      <c r="L119" s="14" t="s">
        <v>25</v>
      </c>
      <c r="M119" s="14"/>
      <c r="N119" s="14" t="s">
        <v>26</v>
      </c>
      <c r="O119" s="14"/>
      <c r="P119" s="14"/>
      <c r="Q119" s="14"/>
      <c r="R119" s="14"/>
      <c r="S119" s="15" t="s">
        <v>27</v>
      </c>
      <c r="T119" s="15"/>
      <c r="U119" s="15"/>
    </row>
    <row r="120" spans="1:21" s="1" customFormat="1" ht="12.75" customHeight="1">
      <c r="A120" s="16" t="s">
        <v>28</v>
      </c>
      <c r="B120" s="16"/>
      <c r="C120" s="16"/>
      <c r="D120" s="16"/>
      <c r="E120" s="16"/>
      <c r="F120" s="16"/>
      <c r="G120" s="16"/>
      <c r="H120" s="16" t="s">
        <v>29</v>
      </c>
      <c r="I120" s="16"/>
      <c r="J120" s="16" t="s">
        <v>30</v>
      </c>
      <c r="K120" s="16"/>
      <c r="L120" s="17" t="s">
        <v>31</v>
      </c>
      <c r="M120" s="17"/>
      <c r="N120" s="17" t="s">
        <v>32</v>
      </c>
      <c r="O120" s="17"/>
      <c r="P120" s="17"/>
      <c r="Q120" s="17"/>
      <c r="R120" s="17"/>
      <c r="S120" s="18" t="s">
        <v>33</v>
      </c>
      <c r="T120" s="18"/>
      <c r="U120" s="18"/>
    </row>
    <row r="121" spans="1:21" s="1" customFormat="1" ht="13.5" customHeight="1">
      <c r="A121" s="19" t="s">
        <v>188</v>
      </c>
      <c r="B121" s="19"/>
      <c r="C121" s="19"/>
      <c r="D121" s="19"/>
      <c r="E121" s="19"/>
      <c r="F121" s="19"/>
      <c r="G121" s="19"/>
      <c r="H121" s="20" t="s">
        <v>189</v>
      </c>
      <c r="I121" s="20"/>
      <c r="J121" s="20" t="s">
        <v>36</v>
      </c>
      <c r="K121" s="20"/>
      <c r="L121" s="43">
        <f>3700565.66</f>
        <v>3700565.66</v>
      </c>
      <c r="M121" s="43"/>
      <c r="N121" s="21">
        <f>1478586.44</f>
        <v>1478586.44</v>
      </c>
      <c r="O121" s="21"/>
      <c r="P121" s="21"/>
      <c r="Q121" s="21"/>
      <c r="R121" s="21"/>
      <c r="S121" s="44" t="s">
        <v>36</v>
      </c>
      <c r="T121" s="44"/>
      <c r="U121" s="44"/>
    </row>
    <row r="122" spans="1:21" s="1" customFormat="1" ht="13.5" customHeight="1">
      <c r="A122" s="45" t="s">
        <v>190</v>
      </c>
      <c r="B122" s="45"/>
      <c r="C122" s="45"/>
      <c r="D122" s="45"/>
      <c r="E122" s="45"/>
      <c r="F122" s="45"/>
      <c r="G122" s="45"/>
      <c r="H122" s="46" t="s">
        <v>10</v>
      </c>
      <c r="I122" s="46"/>
      <c r="J122" s="46" t="s">
        <v>10</v>
      </c>
      <c r="K122" s="46"/>
      <c r="L122" s="47" t="s">
        <v>10</v>
      </c>
      <c r="M122" s="47"/>
      <c r="N122" s="48" t="s">
        <v>10</v>
      </c>
      <c r="O122" s="48"/>
      <c r="P122" s="48"/>
      <c r="Q122" s="48"/>
      <c r="R122" s="48"/>
      <c r="S122" s="49" t="s">
        <v>10</v>
      </c>
      <c r="T122" s="49"/>
      <c r="U122" s="49"/>
    </row>
    <row r="123" spans="1:21" s="1" customFormat="1" ht="13.5" customHeight="1">
      <c r="A123" s="23" t="s">
        <v>191</v>
      </c>
      <c r="B123" s="23"/>
      <c r="C123" s="23"/>
      <c r="D123" s="23"/>
      <c r="E123" s="23"/>
      <c r="F123" s="23"/>
      <c r="G123" s="23"/>
      <c r="H123" s="50" t="s">
        <v>192</v>
      </c>
      <c r="I123" s="50"/>
      <c r="J123" s="24" t="s">
        <v>36</v>
      </c>
      <c r="K123" s="24"/>
      <c r="L123" s="51">
        <f>1300000</f>
        <v>1300000</v>
      </c>
      <c r="M123" s="51"/>
      <c r="N123" s="25">
        <f>1300000</f>
        <v>1300000</v>
      </c>
      <c r="O123" s="25"/>
      <c r="P123" s="25"/>
      <c r="Q123" s="25"/>
      <c r="R123" s="25"/>
      <c r="S123" s="52">
        <f>0</f>
        <v>0</v>
      </c>
      <c r="T123" s="52"/>
      <c r="U123" s="52"/>
    </row>
    <row r="124" spans="1:21" s="1" customFormat="1" ht="24" customHeight="1">
      <c r="A124" s="31" t="s">
        <v>193</v>
      </c>
      <c r="B124" s="31"/>
      <c r="C124" s="31"/>
      <c r="D124" s="31"/>
      <c r="E124" s="31"/>
      <c r="F124" s="31"/>
      <c r="G124" s="31"/>
      <c r="H124" s="32" t="s">
        <v>192</v>
      </c>
      <c r="I124" s="32"/>
      <c r="J124" s="32" t="s">
        <v>194</v>
      </c>
      <c r="K124" s="32"/>
      <c r="L124" s="53">
        <f>2640000</f>
        <v>2640000</v>
      </c>
      <c r="M124" s="53"/>
      <c r="N124" s="34">
        <f>2600000</f>
        <v>2600000</v>
      </c>
      <c r="O124" s="34"/>
      <c r="P124" s="34"/>
      <c r="Q124" s="34"/>
      <c r="R124" s="34"/>
      <c r="S124" s="54">
        <f>40000</f>
        <v>40000</v>
      </c>
      <c r="T124" s="54"/>
      <c r="U124" s="54"/>
    </row>
    <row r="125" spans="1:21" s="1" customFormat="1" ht="24" customHeight="1">
      <c r="A125" s="31" t="s">
        <v>195</v>
      </c>
      <c r="B125" s="31"/>
      <c r="C125" s="31"/>
      <c r="D125" s="31"/>
      <c r="E125" s="31"/>
      <c r="F125" s="31"/>
      <c r="G125" s="31"/>
      <c r="H125" s="32" t="s">
        <v>192</v>
      </c>
      <c r="I125" s="32"/>
      <c r="J125" s="32" t="s">
        <v>196</v>
      </c>
      <c r="K125" s="32"/>
      <c r="L125" s="53">
        <f>-1340000</f>
        <v>-1340000</v>
      </c>
      <c r="M125" s="53"/>
      <c r="N125" s="34">
        <f>-1300000</f>
        <v>-1300000</v>
      </c>
      <c r="O125" s="34"/>
      <c r="P125" s="34"/>
      <c r="Q125" s="34"/>
      <c r="R125" s="34"/>
      <c r="S125" s="54">
        <f>-40000</f>
        <v>-40000</v>
      </c>
      <c r="T125" s="54"/>
      <c r="U125" s="54"/>
    </row>
    <row r="126" spans="1:21" s="1" customFormat="1" ht="13.5" customHeight="1">
      <c r="A126" s="31" t="s">
        <v>197</v>
      </c>
      <c r="B126" s="31"/>
      <c r="C126" s="31"/>
      <c r="D126" s="31"/>
      <c r="E126" s="31"/>
      <c r="F126" s="31"/>
      <c r="G126" s="31"/>
      <c r="H126" s="46" t="s">
        <v>198</v>
      </c>
      <c r="I126" s="46"/>
      <c r="J126" s="46" t="s">
        <v>36</v>
      </c>
      <c r="K126" s="46"/>
      <c r="L126" s="47" t="s">
        <v>41</v>
      </c>
      <c r="M126" s="47"/>
      <c r="N126" s="36" t="s">
        <v>41</v>
      </c>
      <c r="O126" s="36"/>
      <c r="P126" s="36"/>
      <c r="Q126" s="36"/>
      <c r="R126" s="36"/>
      <c r="S126" s="49" t="s">
        <v>41</v>
      </c>
      <c r="T126" s="49"/>
      <c r="U126" s="49"/>
    </row>
    <row r="127" spans="1:21" s="1" customFormat="1" ht="13.5" customHeight="1">
      <c r="A127" s="31" t="s">
        <v>10</v>
      </c>
      <c r="B127" s="31"/>
      <c r="C127" s="31"/>
      <c r="D127" s="31"/>
      <c r="E127" s="31"/>
      <c r="F127" s="31"/>
      <c r="G127" s="31"/>
      <c r="H127" s="32" t="s">
        <v>198</v>
      </c>
      <c r="I127" s="32"/>
      <c r="J127" s="32" t="s">
        <v>10</v>
      </c>
      <c r="K127" s="32"/>
      <c r="L127" s="55" t="s">
        <v>41</v>
      </c>
      <c r="M127" s="55"/>
      <c r="N127" s="36" t="s">
        <v>41</v>
      </c>
      <c r="O127" s="36"/>
      <c r="P127" s="36"/>
      <c r="Q127" s="36"/>
      <c r="R127" s="36"/>
      <c r="S127" s="56" t="s">
        <v>41</v>
      </c>
      <c r="T127" s="56"/>
      <c r="U127" s="56"/>
    </row>
    <row r="128" spans="1:21" s="1" customFormat="1" ht="13.5" customHeight="1">
      <c r="A128" s="31" t="s">
        <v>199</v>
      </c>
      <c r="B128" s="31"/>
      <c r="C128" s="31"/>
      <c r="D128" s="31"/>
      <c r="E128" s="31"/>
      <c r="F128" s="31"/>
      <c r="G128" s="31"/>
      <c r="H128" s="32" t="s">
        <v>200</v>
      </c>
      <c r="I128" s="32"/>
      <c r="J128" s="32" t="s">
        <v>201</v>
      </c>
      <c r="K128" s="32"/>
      <c r="L128" s="53">
        <f>2400565.66</f>
        <v>2400565.66</v>
      </c>
      <c r="M128" s="53"/>
      <c r="N128" s="34">
        <f>178586.44</f>
        <v>178586.44</v>
      </c>
      <c r="O128" s="34"/>
      <c r="P128" s="34"/>
      <c r="Q128" s="34"/>
      <c r="R128" s="34"/>
      <c r="S128" s="54">
        <f>2221979.22</f>
        <v>2221979.22</v>
      </c>
      <c r="T128" s="54"/>
      <c r="U128" s="54"/>
    </row>
    <row r="129" spans="1:21" s="1" customFormat="1" ht="13.5" customHeight="1">
      <c r="A129" s="31" t="s">
        <v>202</v>
      </c>
      <c r="B129" s="31"/>
      <c r="C129" s="31"/>
      <c r="D129" s="31"/>
      <c r="E129" s="31"/>
      <c r="F129" s="31"/>
      <c r="G129" s="31"/>
      <c r="H129" s="32" t="s">
        <v>203</v>
      </c>
      <c r="I129" s="32"/>
      <c r="J129" s="32" t="s">
        <v>204</v>
      </c>
      <c r="K129" s="32"/>
      <c r="L129" s="53">
        <f>-30237600</f>
        <v>-30237600</v>
      </c>
      <c r="M129" s="53"/>
      <c r="N129" s="34">
        <f>-25839556.97</f>
        <v>-25839556.97</v>
      </c>
      <c r="O129" s="34"/>
      <c r="P129" s="34"/>
      <c r="Q129" s="34"/>
      <c r="R129" s="34"/>
      <c r="S129" s="57" t="s">
        <v>36</v>
      </c>
      <c r="T129" s="57"/>
      <c r="U129" s="57"/>
    </row>
    <row r="130" spans="1:21" s="1" customFormat="1" ht="13.5" customHeight="1">
      <c r="A130" s="31" t="s">
        <v>205</v>
      </c>
      <c r="B130" s="31"/>
      <c r="C130" s="31"/>
      <c r="D130" s="31"/>
      <c r="E130" s="31"/>
      <c r="F130" s="31"/>
      <c r="G130" s="31"/>
      <c r="H130" s="32" t="s">
        <v>206</v>
      </c>
      <c r="I130" s="32"/>
      <c r="J130" s="32" t="s">
        <v>207</v>
      </c>
      <c r="K130" s="32"/>
      <c r="L130" s="53">
        <f>32638165.66</f>
        <v>32638165.66</v>
      </c>
      <c r="M130" s="53"/>
      <c r="N130" s="34">
        <f>26018143.41</f>
        <v>26018143.41</v>
      </c>
      <c r="O130" s="34"/>
      <c r="P130" s="34"/>
      <c r="Q130" s="34"/>
      <c r="R130" s="34"/>
      <c r="S130" s="57" t="s">
        <v>36</v>
      </c>
      <c r="T130" s="57"/>
      <c r="U130" s="57"/>
    </row>
    <row r="131" spans="1:21" s="1" customFormat="1" ht="13.5" customHeight="1">
      <c r="A131" s="58" t="s">
        <v>10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1" s="1" customFormat="1" ht="15.7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59" t="s">
        <v>208</v>
      </c>
      <c r="B133" s="59"/>
      <c r="C133" s="59"/>
      <c r="D133" s="59"/>
      <c r="E133" s="59"/>
      <c r="F133" s="7" t="s">
        <v>10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1" customFormat="1" ht="13.5" customHeight="1">
      <c r="A134" s="4" t="s">
        <v>209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</sheetData>
  <sheetProtection/>
  <mergeCells count="805">
    <mergeCell ref="A131:U131"/>
    <mergeCell ref="A132:U132"/>
    <mergeCell ref="A133:E133"/>
    <mergeCell ref="F133:U133"/>
    <mergeCell ref="A134:U134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T116:U116"/>
    <mergeCell ref="A117:U117"/>
    <mergeCell ref="A118:U118"/>
    <mergeCell ref="A119:G119"/>
    <mergeCell ref="H119:I119"/>
    <mergeCell ref="J119:K119"/>
    <mergeCell ref="L119:M119"/>
    <mergeCell ref="N119:R119"/>
    <mergeCell ref="S119:U119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A37:U37"/>
    <mergeCell ref="A38:U38"/>
    <mergeCell ref="A39:F39"/>
    <mergeCell ref="G39:H39"/>
    <mergeCell ref="I39:J39"/>
    <mergeCell ref="K39:L39"/>
    <mergeCell ref="M39:N39"/>
    <mergeCell ref="O39:S39"/>
    <mergeCell ref="T39:U39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Bat_SP</dc:creator>
  <cp:keywords/>
  <dc:description/>
  <cp:lastModifiedBy>Пользователь Windows</cp:lastModifiedBy>
  <dcterms:created xsi:type="dcterms:W3CDTF">2021-02-08T10:38:41Z</dcterms:created>
  <dcterms:modified xsi:type="dcterms:W3CDTF">2021-02-08T10:38:42Z</dcterms:modified>
  <cp:category/>
  <cp:version/>
  <cp:contentType/>
  <cp:contentStatus/>
</cp:coreProperties>
</file>