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<sst xmlns="http://schemas.openxmlformats.org/spreadsheetml/2006/main" count="530" uniqueCount="207">
  <si>
    <t>ОТЧЕТ ОБ ИСПОЛНЕНИИ БЮДЖЕТА</t>
  </si>
  <si>
    <t>КОДЫ</t>
  </si>
  <si>
    <t xml:space="preserve">Форма по ОКУД </t>
  </si>
  <si>
    <t>0503117</t>
  </si>
  <si>
    <t>на 1 августа 2020 г.</t>
  </si>
  <si>
    <t xml:space="preserve">Дата </t>
  </si>
  <si>
    <t>Наименование финансового органа</t>
  </si>
  <si>
    <t>Администрация Батуринского сельского поселения Брюховецкого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</si>
  <si>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</si>
  <si>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</si>
  <si>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</si>
  <si>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</si>
  <si>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Администрация Батуринского сельского поселения</t>
  </si>
  <si>
    <t xml:space="preserve">по ОКТМО </t>
  </si>
  <si>
    <t>3210802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</si>
  <si>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</si>
  <si>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</si>
  <si>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</si>
  <si>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</si>
  <si>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</si>
  <si>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</si>
  <si>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</si>
  <si>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</si>
  <si>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</si>
  <si>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</si>
  <si>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</si>
  <si>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</si>
  <si>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</si>
  <si>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</si>
  <si>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</si>
  <si>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</si>
  <si>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</si>
  <si>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</si>
  <si>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</si>
  <si>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</si>
  <si>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</si>
  <si>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</si>
  <si>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</si>
  <si>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</si>
  <si>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</si>
  <si>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</si>
  <si>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-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</si>
  <si>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</si>
  <si>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</si>
  <si>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</si>
  <si>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</si>
  <si>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</si>
  <si>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</si>
  <si>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</si>
  <si>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</si>
  <si>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</si>
  <si>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</si>
  <si>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</si>
  <si>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</si>
  <si>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</si>
  <si>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</si>
  <si>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</si>
  <si>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</si>
  <si>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</si>
  <si>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</si>
  <si>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</si>
  <si>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</si>
  <si>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</si>
  <si>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</si>
  <si>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</si>
  <si>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</si>
  <si>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</si>
  <si>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</si>
  <si>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</si>
  <si>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</si>
  <si>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</si>
  <si>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992 20216001 10 0000 150</t>
  </si>
  <si>
    <t>Прочие дотации бюджетам сельских поселений</t>
  </si>
  <si>
    <t>992 20219999 10 0000 150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</si>
  <si>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</si>
  <si>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</si>
  <si>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</si>
  <si>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</si>
  <si>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</si>
  <si>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</si>
  <si>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Прочие безвозмездные поступления в бюджеты сельских поселений</t>
  </si>
  <si>
    <t>992 20705030 10 0000 150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</si>
  <si>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</si>
  <si>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</si>
  <si>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</si>
  <si>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</si>
  <si>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</si>
  <si>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</si>
  <si>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</si>
  <si>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</si>
  <si>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Перечисления другим бюджетам бюджетной системы Российской Федерации</t>
  </si>
  <si>
    <t>991 0106 5230020030 540</t>
  </si>
  <si>
    <t>251</t>
  </si>
  <si>
    <t>Штрафы за нарушение законодательства о налогах и сборах, законодательства о страховых взносах</t>
  </si>
  <si>
    <t>991 0113 5301000100 853</t>
  </si>
  <si>
    <t>292</t>
  </si>
  <si>
    <t>Заработная плата</t>
  </si>
  <si>
    <t>992 0102 5110000190 121</t>
  </si>
  <si>
    <t>211</t>
  </si>
  <si>
    <t>Начисления на выплаты по оплате труда</t>
  </si>
  <si>
    <t>992 0102 5110000190 129</t>
  </si>
  <si>
    <t>213</t>
  </si>
  <si>
    <t>992 0104 5210000190 121</t>
  </si>
  <si>
    <t>992 0104 5210000190 129</t>
  </si>
  <si>
    <t>992 0104 5210000190 540</t>
  </si>
  <si>
    <t>Увеличение стоимости прочих материальных запасов однократного применения</t>
  </si>
  <si>
    <t>992 0104 5220060190 244</t>
  </si>
  <si>
    <t>349</t>
  </si>
  <si>
    <t>Иные выплаты текущего характера физическим лицам</t>
  </si>
  <si>
    <t>992 0111 5240020590 870</t>
  </si>
  <si>
    <t>296</t>
  </si>
  <si>
    <t>992 0113 0100010020 244</t>
  </si>
  <si>
    <t>Услуги связи</t>
  </si>
  <si>
    <t>992 0113 0300010040 242</t>
  </si>
  <si>
    <t>221</t>
  </si>
  <si>
    <t>Коммунальные услуги</t>
  </si>
  <si>
    <t>992 0113 0300010040 244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</si>
  <si>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</si>
  <si>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</si>
  <si>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</si>
  <si>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</si>
  <si>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</si>
  <si>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</si>
  <si>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</si>
  <si>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</si>
  <si>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</si>
  <si>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</si>
  <si>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</si>
  <si>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</si>
  <si>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</si>
  <si>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прочих материальных запасов</t>
  </si>
  <si>
    <t>346</t>
  </si>
  <si>
    <t>Налоги, пошлины и сборы</t>
  </si>
  <si>
    <t>992 0113 0300010040 851</t>
  </si>
  <si>
    <t>291</t>
  </si>
  <si>
    <t>992 0113 0300010040 852</t>
  </si>
  <si>
    <t>992 0113 0300010040 853</t>
  </si>
  <si>
    <t>Иные выплаты текущего характера организациям</t>
  </si>
  <si>
    <t>297</t>
  </si>
  <si>
    <t>992 0113 0800010010 113</t>
  </si>
  <si>
    <t>992 0113 0900010030 244</t>
  </si>
  <si>
    <t>992 0113 1400010050 244</t>
  </si>
  <si>
    <t>992 0203 5260051180 121</t>
  </si>
  <si>
    <t>992 0203 5260051180 129</t>
  </si>
  <si>
    <t>992 0309 0200110060 244</t>
  </si>
  <si>
    <t>992 0310 0200210060 244</t>
  </si>
  <si>
    <t>Транспортные услуги</t>
  </si>
  <si>
    <t>992 0409 0700010070 244</t>
  </si>
  <si>
    <t>222</t>
  </si>
  <si>
    <t>992 0409 07000S2440 244</t>
  </si>
  <si>
    <t>992 0409 1600010020 244</t>
  </si>
  <si>
    <t>992 0412 1100010090 244</t>
  </si>
  <si>
    <t>992 0412 1200010080 244</t>
  </si>
  <si>
    <t>992 0502 0400010100 244</t>
  </si>
  <si>
    <t>992 0502 0400010200 244</t>
  </si>
  <si>
    <t>992 0503 0500010110 244</t>
  </si>
  <si>
    <t>992 0503 0500010120 244</t>
  </si>
  <si>
    <t>992 0503 0500010130 244</t>
  </si>
  <si>
    <t>992 0503 0500010140 244</t>
  </si>
  <si>
    <t>992 0503 0500010150 244</t>
  </si>
  <si>
    <t>992 0503 0500010160 244</t>
  </si>
  <si>
    <t>992 0503 0500010170 244</t>
  </si>
  <si>
    <t>992 0503 1600010150 244</t>
  </si>
  <si>
    <t>992 0503 1700010150 244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</si>
  <si>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</si>
  <si>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992 0505 1500200230 811</t>
  </si>
  <si>
    <t>245</t>
  </si>
  <si>
    <t>992 0707 0600010150 244</t>
  </si>
  <si>
    <t>Безвозмездные перечисления (передачи) текущего характера сектора государственного управления</t>
  </si>
  <si>
    <t>992 0801 1010100160 611</t>
  </si>
  <si>
    <t>241</t>
  </si>
  <si>
    <t>992 0801 1020200170 611</t>
  </si>
  <si>
    <t>992 0801 1030300180 611</t>
  </si>
  <si>
    <t>992 0801 1040100590 611</t>
  </si>
  <si>
    <t>Пенсии, пособия, выплачиваемые работодателями, нанимателями бывшим работникам</t>
  </si>
  <si>
    <t>992 1001 6300040010 312</t>
  </si>
  <si>
    <t>264</t>
  </si>
  <si>
    <t>992 1101 1200010210 113</t>
  </si>
  <si>
    <t>Обслуживание внутреннего долга</t>
  </si>
  <si>
    <t>992 1301 7000010220 730</t>
  </si>
  <si>
    <t>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</si>
  <si>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</si>
  <si>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</si>
  <si>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</si>
  <si>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</si>
  <si>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</si>
  <si>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</si>
  <si>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</si>
  <si>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</si>
  <si>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</si>
  <si>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</si>
  <si>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</si>
  <si>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</si>
  <si>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</si>
  <si>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</si>
  <si>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</si>
  <si>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</si>
  <si>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</si>
  <si>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</si>
  <si>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</si>
  <si>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</si>
  <si>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</si>
  <si>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</si>
  <si>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</si>
  <si>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</si>
  <si>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 xml:space="preserve">   8 февраля 2021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</si>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</sst>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0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44044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13</v>
      </c>
      <c r="R6" s="4"/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19</v>
      </c>
      <c r="Q8" s="4"/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 t="s">
        <v>23</v>
      </c>
      <c r="I10" s="13"/>
      <c r="J10" s="13" t="s">
        <v>24</v>
      </c>
      <c r="K10" s="13"/>
      <c r="L10" s="14" t="s">
        <v>25</v>
      </c>
      <c r="M10" s="14"/>
      <c r="N10" s="14" t="s">
        <v>26</v>
      </c>
      <c r="O10" s="14"/>
      <c r="P10" s="14"/>
      <c r="Q10" s="14"/>
      <c r="R10" s="14"/>
      <c r="S10" s="15" t="s">
        <v>27</v>
      </c>
      <c r="T10" s="15"/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 t="s">
        <v>29</v>
      </c>
      <c r="I11" s="16"/>
      <c r="J11" s="16" t="s">
        <v>30</v>
      </c>
      <c r="K11" s="16"/>
      <c r="L11" s="17" t="s">
        <v>31</v>
      </c>
      <c r="M11" s="17"/>
      <c r="N11" s="17" t="s">
        <v>32</v>
      </c>
      <c r="O11" s="17"/>
      <c r="P11" s="17"/>
      <c r="Q11" s="17"/>
      <c r="R11" s="17"/>
      <c r="S11" s="18" t="s">
        <v>33</v>
      </c>
      <c r="T11" s="18"/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20" t="s">
        <v>35</v>
      </c>
      <c r="I12" s="20"/>
      <c r="J12" s="20" t="s">
        <v>36</v>
      </c>
      <c r="K12" s="20"/>
      <c r="L12" s="21">
        <f>27597600</f>
        <v>27597600</v>
      </c>
      <c r="M12" s="21"/>
      <c r="N12" s="21">
        <f>9520292.41</f>
        <v>9520292.41</v>
      </c>
      <c r="O12" s="21"/>
      <c r="P12" s="21"/>
      <c r="Q12" s="21"/>
      <c r="R12" s="21"/>
      <c r="S12" s="22">
        <f>18077307.59</f>
        <v>18077307.59</v>
      </c>
      <c r="T12" s="22"/>
      <c r="U12" s="22"/>
    </row>
    <row r="13" spans="1:21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4" t="s">
        <v>35</v>
      </c>
      <c r="I13" s="24"/>
      <c r="J13" s="24" t="s">
        <v>38</v>
      </c>
      <c r="K13" s="24"/>
      <c r="L13" s="25">
        <f>3873800</f>
        <v>3873800</v>
      </c>
      <c r="M13" s="25"/>
      <c r="N13" s="25">
        <f>822036.96</f>
        <v>822036.96</v>
      </c>
      <c r="O13" s="25"/>
      <c r="P13" s="25"/>
      <c r="Q13" s="25"/>
      <c r="R13" s="25"/>
      <c r="S13" s="26">
        <f>3051763.04</f>
        <v>3051763.04</v>
      </c>
      <c r="T13" s="26"/>
      <c r="U13" s="26"/>
    </row>
    <row r="14" spans="1:21" s="1" customFormat="1" ht="75.75" customHeight="1">
      <c r="A14" s="23" t="s">
        <v>39</v>
      </c>
      <c r="B14" s="23"/>
      <c r="C14" s="23"/>
      <c r="D14" s="23"/>
      <c r="E14" s="23"/>
      <c r="F14" s="23"/>
      <c r="G14" s="23"/>
      <c r="H14" s="24" t="s">
        <v>35</v>
      </c>
      <c r="I14" s="24"/>
      <c r="J14" s="24" t="s">
        <v>40</v>
      </c>
      <c r="K14" s="24"/>
      <c r="L14" s="27" t="s">
        <v>41</v>
      </c>
      <c r="M14" s="27"/>
      <c r="N14" s="25">
        <f>5370.63</f>
        <v>5370.63</v>
      </c>
      <c r="O14" s="25"/>
      <c r="P14" s="25"/>
      <c r="Q14" s="25"/>
      <c r="R14" s="25"/>
      <c r="S14" s="28" t="s">
        <v>41</v>
      </c>
      <c r="T14" s="28"/>
      <c r="U14" s="28"/>
    </row>
    <row r="15" spans="1:21" s="1" customFormat="1" ht="45" customHeight="1">
      <c r="A15" s="23" t="s">
        <v>42</v>
      </c>
      <c r="B15" s="23"/>
      <c r="C15" s="23"/>
      <c r="D15" s="23"/>
      <c r="E15" s="23"/>
      <c r="F15" s="23"/>
      <c r="G15" s="23"/>
      <c r="H15" s="24" t="s">
        <v>35</v>
      </c>
      <c r="I15" s="24"/>
      <c r="J15" s="24" t="s">
        <v>43</v>
      </c>
      <c r="K15" s="24"/>
      <c r="L15" s="27" t="s">
        <v>41</v>
      </c>
      <c r="M15" s="27"/>
      <c r="N15" s="25">
        <f>1084524.36</f>
        <v>1084524.36</v>
      </c>
      <c r="O15" s="25"/>
      <c r="P15" s="25"/>
      <c r="Q15" s="25"/>
      <c r="R15" s="25"/>
      <c r="S15" s="28" t="s">
        <v>41</v>
      </c>
      <c r="T15" s="28"/>
      <c r="U15" s="28"/>
    </row>
    <row r="16" spans="1:21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4" t="s">
        <v>35</v>
      </c>
      <c r="I16" s="24"/>
      <c r="J16" s="24" t="s">
        <v>45</v>
      </c>
      <c r="K16" s="24"/>
      <c r="L16" s="27" t="s">
        <v>41</v>
      </c>
      <c r="M16" s="27"/>
      <c r="N16" s="25">
        <f>-162695.2</f>
        <v>-162695.2</v>
      </c>
      <c r="O16" s="25"/>
      <c r="P16" s="25"/>
      <c r="Q16" s="25"/>
      <c r="R16" s="25"/>
      <c r="S16" s="28" t="s">
        <v>41</v>
      </c>
      <c r="T16" s="28"/>
      <c r="U16" s="28"/>
    </row>
    <row r="17" spans="1:21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4" t="s">
        <v>35</v>
      </c>
      <c r="I17" s="24"/>
      <c r="J17" s="24" t="s">
        <v>47</v>
      </c>
      <c r="K17" s="24"/>
      <c r="L17" s="25">
        <f>2700000</f>
        <v>2700000</v>
      </c>
      <c r="M17" s="25"/>
      <c r="N17" s="25">
        <f>1422710.21</f>
        <v>1422710.21</v>
      </c>
      <c r="O17" s="25"/>
      <c r="P17" s="25"/>
      <c r="Q17" s="25"/>
      <c r="R17" s="25"/>
      <c r="S17" s="26">
        <f>1277289.79</f>
        <v>1277289.79</v>
      </c>
      <c r="T17" s="26"/>
      <c r="U17" s="26"/>
    </row>
    <row r="18" spans="1:21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4" t="s">
        <v>35</v>
      </c>
      <c r="I18" s="24"/>
      <c r="J18" s="24" t="s">
        <v>49</v>
      </c>
      <c r="K18" s="24"/>
      <c r="L18" s="27" t="s">
        <v>41</v>
      </c>
      <c r="M18" s="27"/>
      <c r="N18" s="25">
        <f>450</f>
        <v>450</v>
      </c>
      <c r="O18" s="25"/>
      <c r="P18" s="25"/>
      <c r="Q18" s="25"/>
      <c r="R18" s="25"/>
      <c r="S18" s="28" t="s">
        <v>41</v>
      </c>
      <c r="T18" s="28"/>
      <c r="U18" s="28"/>
    </row>
    <row r="19" spans="1:21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4" t="s">
        <v>35</v>
      </c>
      <c r="I19" s="24"/>
      <c r="J19" s="24" t="s">
        <v>51</v>
      </c>
      <c r="K19" s="24"/>
      <c r="L19" s="27" t="s">
        <v>41</v>
      </c>
      <c r="M19" s="27"/>
      <c r="N19" s="25">
        <f>11660.43</f>
        <v>11660.43</v>
      </c>
      <c r="O19" s="25"/>
      <c r="P19" s="25"/>
      <c r="Q19" s="25"/>
      <c r="R19" s="25"/>
      <c r="S19" s="28" t="s">
        <v>41</v>
      </c>
      <c r="T19" s="28"/>
      <c r="U19" s="28"/>
    </row>
    <row r="20" spans="1:21" s="1" customFormat="1" ht="54.75" customHeight="1">
      <c r="A20" s="23" t="s">
        <v>52</v>
      </c>
      <c r="B20" s="23"/>
      <c r="C20" s="23"/>
      <c r="D20" s="23"/>
      <c r="E20" s="23"/>
      <c r="F20" s="23"/>
      <c r="G20" s="23"/>
      <c r="H20" s="24" t="s">
        <v>35</v>
      </c>
      <c r="I20" s="24"/>
      <c r="J20" s="24" t="s">
        <v>53</v>
      </c>
      <c r="K20" s="24"/>
      <c r="L20" s="27" t="s">
        <v>41</v>
      </c>
      <c r="M20" s="27"/>
      <c r="N20" s="25">
        <f>1304.4</f>
        <v>1304.4</v>
      </c>
      <c r="O20" s="25"/>
      <c r="P20" s="25"/>
      <c r="Q20" s="25"/>
      <c r="R20" s="25"/>
      <c r="S20" s="28" t="s">
        <v>41</v>
      </c>
      <c r="T20" s="28"/>
      <c r="U20" s="28"/>
    </row>
    <row r="21" spans="1:21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4" t="s">
        <v>35</v>
      </c>
      <c r="I21" s="24"/>
      <c r="J21" s="24" t="s">
        <v>55</v>
      </c>
      <c r="K21" s="24"/>
      <c r="L21" s="25">
        <f>680000</f>
        <v>680000</v>
      </c>
      <c r="M21" s="25"/>
      <c r="N21" s="25">
        <f>684825.9</f>
        <v>684825.9</v>
      </c>
      <c r="O21" s="25"/>
      <c r="P21" s="25"/>
      <c r="Q21" s="25"/>
      <c r="R21" s="25"/>
      <c r="S21" s="28" t="s">
        <v>41</v>
      </c>
      <c r="T21" s="28"/>
      <c r="U21" s="28"/>
    </row>
    <row r="22" spans="1:21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4" t="s">
        <v>35</v>
      </c>
      <c r="I22" s="24"/>
      <c r="J22" s="24" t="s">
        <v>57</v>
      </c>
      <c r="K22" s="24"/>
      <c r="L22" s="27" t="s">
        <v>41</v>
      </c>
      <c r="M22" s="27"/>
      <c r="N22" s="25">
        <f>393.88</f>
        <v>393.88</v>
      </c>
      <c r="O22" s="25"/>
      <c r="P22" s="25"/>
      <c r="Q22" s="25"/>
      <c r="R22" s="25"/>
      <c r="S22" s="28" t="s">
        <v>41</v>
      </c>
      <c r="T22" s="28"/>
      <c r="U22" s="28"/>
    </row>
    <row r="23" spans="1:21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4" t="s">
        <v>35</v>
      </c>
      <c r="I23" s="24"/>
      <c r="J23" s="24" t="s">
        <v>59</v>
      </c>
      <c r="K23" s="24"/>
      <c r="L23" s="25">
        <f>1230000</f>
        <v>1230000</v>
      </c>
      <c r="M23" s="25"/>
      <c r="N23" s="25">
        <f>146904.71</f>
        <v>146904.71</v>
      </c>
      <c r="O23" s="25"/>
      <c r="P23" s="25"/>
      <c r="Q23" s="25"/>
      <c r="R23" s="25"/>
      <c r="S23" s="26">
        <f>1083095.29</f>
        <v>1083095.29</v>
      </c>
      <c r="T23" s="26"/>
      <c r="U23" s="26"/>
    </row>
    <row r="24" spans="1:21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4" t="s">
        <v>35</v>
      </c>
      <c r="I24" s="24"/>
      <c r="J24" s="24" t="s">
        <v>61</v>
      </c>
      <c r="K24" s="24"/>
      <c r="L24" s="25">
        <f>2450000</f>
        <v>2450000</v>
      </c>
      <c r="M24" s="25"/>
      <c r="N24" s="25">
        <f>2075706.74</f>
        <v>2075706.74</v>
      </c>
      <c r="O24" s="25"/>
      <c r="P24" s="25"/>
      <c r="Q24" s="25"/>
      <c r="R24" s="25"/>
      <c r="S24" s="26">
        <f>374293.26</f>
        <v>374293.26</v>
      </c>
      <c r="T24" s="26"/>
      <c r="U24" s="26"/>
    </row>
    <row r="25" spans="1:21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4" t="s">
        <v>35</v>
      </c>
      <c r="I25" s="24"/>
      <c r="J25" s="24" t="s">
        <v>63</v>
      </c>
      <c r="K25" s="24"/>
      <c r="L25" s="25">
        <f>3840000</f>
        <v>3840000</v>
      </c>
      <c r="M25" s="25"/>
      <c r="N25" s="25">
        <f>402451.69</f>
        <v>402451.69</v>
      </c>
      <c r="O25" s="25"/>
      <c r="P25" s="25"/>
      <c r="Q25" s="25"/>
      <c r="R25" s="25"/>
      <c r="S25" s="26">
        <f>3437548.31</f>
        <v>3437548.31</v>
      </c>
      <c r="T25" s="26"/>
      <c r="U25" s="26"/>
    </row>
    <row r="26" spans="1:21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4" t="s">
        <v>35</v>
      </c>
      <c r="I26" s="24"/>
      <c r="J26" s="24" t="s">
        <v>65</v>
      </c>
      <c r="K26" s="24"/>
      <c r="L26" s="27" t="s">
        <v>41</v>
      </c>
      <c r="M26" s="27"/>
      <c r="N26" s="25">
        <f>2819.03</f>
        <v>2819.03</v>
      </c>
      <c r="O26" s="25"/>
      <c r="P26" s="25"/>
      <c r="Q26" s="25"/>
      <c r="R26" s="25"/>
      <c r="S26" s="28" t="s">
        <v>41</v>
      </c>
      <c r="T26" s="28"/>
      <c r="U26" s="28"/>
    </row>
    <row r="27" spans="1:21" s="1" customFormat="1" ht="33.75" customHeight="1">
      <c r="A27" s="23" t="s">
        <v>66</v>
      </c>
      <c r="B27" s="23"/>
      <c r="C27" s="23"/>
      <c r="D27" s="23"/>
      <c r="E27" s="23"/>
      <c r="F27" s="23"/>
      <c r="G27" s="23"/>
      <c r="H27" s="24" t="s">
        <v>35</v>
      </c>
      <c r="I27" s="24"/>
      <c r="J27" s="24" t="s">
        <v>67</v>
      </c>
      <c r="K27" s="24"/>
      <c r="L27" s="25">
        <f>38600</f>
        <v>38600</v>
      </c>
      <c r="M27" s="25"/>
      <c r="N27" s="25">
        <f>20849.75</f>
        <v>20849.75</v>
      </c>
      <c r="O27" s="25"/>
      <c r="P27" s="25"/>
      <c r="Q27" s="25"/>
      <c r="R27" s="25"/>
      <c r="S27" s="26">
        <f>17750.25</f>
        <v>17750.25</v>
      </c>
      <c r="T27" s="26"/>
      <c r="U27" s="26"/>
    </row>
    <row r="28" spans="1:21" s="1" customFormat="1" ht="24" customHeight="1">
      <c r="A28" s="23" t="s">
        <v>68</v>
      </c>
      <c r="B28" s="23"/>
      <c r="C28" s="23"/>
      <c r="D28" s="23"/>
      <c r="E28" s="23"/>
      <c r="F28" s="23"/>
      <c r="G28" s="23"/>
      <c r="H28" s="24" t="s">
        <v>35</v>
      </c>
      <c r="I28" s="24"/>
      <c r="J28" s="24" t="s">
        <v>69</v>
      </c>
      <c r="K28" s="24"/>
      <c r="L28" s="25">
        <f>2127100</f>
        <v>2127100</v>
      </c>
      <c r="M28" s="25"/>
      <c r="N28" s="25">
        <f>2618450</f>
        <v>2618450</v>
      </c>
      <c r="O28" s="25"/>
      <c r="P28" s="25"/>
      <c r="Q28" s="25"/>
      <c r="R28" s="25"/>
      <c r="S28" s="28" t="s">
        <v>41</v>
      </c>
      <c r="T28" s="28"/>
      <c r="U28" s="28"/>
    </row>
    <row r="29" spans="1:21" s="1" customFormat="1" ht="24" customHeight="1">
      <c r="A29" s="23" t="s">
        <v>70</v>
      </c>
      <c r="B29" s="23"/>
      <c r="C29" s="23"/>
      <c r="D29" s="23"/>
      <c r="E29" s="23"/>
      <c r="F29" s="23"/>
      <c r="G29" s="23"/>
      <c r="H29" s="24" t="s">
        <v>35</v>
      </c>
      <c r="I29" s="24"/>
      <c r="J29" s="24" t="s">
        <v>71</v>
      </c>
      <c r="K29" s="24"/>
      <c r="L29" s="25">
        <f>1754100</f>
        <v>1754100</v>
      </c>
      <c r="M29" s="25"/>
      <c r="N29" s="27" t="s">
        <v>41</v>
      </c>
      <c r="O29" s="27"/>
      <c r="P29" s="27"/>
      <c r="Q29" s="27"/>
      <c r="R29" s="27"/>
      <c r="S29" s="26">
        <f>1754100</f>
        <v>1754100</v>
      </c>
      <c r="T29" s="26"/>
      <c r="U29" s="26"/>
    </row>
    <row r="30" spans="1:21" s="1" customFormat="1" ht="13.5" customHeight="1">
      <c r="A30" s="23" t="s">
        <v>72</v>
      </c>
      <c r="B30" s="23"/>
      <c r="C30" s="23"/>
      <c r="D30" s="23"/>
      <c r="E30" s="23"/>
      <c r="F30" s="23"/>
      <c r="G30" s="23"/>
      <c r="H30" s="24" t="s">
        <v>35</v>
      </c>
      <c r="I30" s="24"/>
      <c r="J30" s="24" t="s">
        <v>73</v>
      </c>
      <c r="K30" s="24"/>
      <c r="L30" s="25">
        <f>212500</f>
        <v>212500</v>
      </c>
      <c r="M30" s="25"/>
      <c r="N30" s="25">
        <f>212500</f>
        <v>212500</v>
      </c>
      <c r="O30" s="25"/>
      <c r="P30" s="25"/>
      <c r="Q30" s="25"/>
      <c r="R30" s="25"/>
      <c r="S30" s="26">
        <f>0</f>
        <v>0</v>
      </c>
      <c r="T30" s="26"/>
      <c r="U30" s="26"/>
    </row>
    <row r="31" spans="1:21" s="1" customFormat="1" ht="13.5" customHeight="1">
      <c r="A31" s="23" t="s">
        <v>74</v>
      </c>
      <c r="B31" s="23"/>
      <c r="C31" s="23"/>
      <c r="D31" s="23"/>
      <c r="E31" s="23"/>
      <c r="F31" s="23"/>
      <c r="G31" s="23"/>
      <c r="H31" s="24" t="s">
        <v>35</v>
      </c>
      <c r="I31" s="24"/>
      <c r="J31" s="24" t="s">
        <v>75</v>
      </c>
      <c r="K31" s="24"/>
      <c r="L31" s="25">
        <f>5144700</f>
        <v>5144700</v>
      </c>
      <c r="M31" s="25"/>
      <c r="N31" s="27" t="s">
        <v>41</v>
      </c>
      <c r="O31" s="27"/>
      <c r="P31" s="27"/>
      <c r="Q31" s="27"/>
      <c r="R31" s="27"/>
      <c r="S31" s="26">
        <f>5144700</f>
        <v>5144700</v>
      </c>
      <c r="T31" s="26"/>
      <c r="U31" s="26"/>
    </row>
    <row r="32" spans="1:21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4" t="s">
        <v>35</v>
      </c>
      <c r="I32" s="24"/>
      <c r="J32" s="24" t="s">
        <v>77</v>
      </c>
      <c r="K32" s="24"/>
      <c r="L32" s="25">
        <f>3800</f>
        <v>3800</v>
      </c>
      <c r="M32" s="25"/>
      <c r="N32" s="27" t="s">
        <v>41</v>
      </c>
      <c r="O32" s="27"/>
      <c r="P32" s="27"/>
      <c r="Q32" s="27"/>
      <c r="R32" s="27"/>
      <c r="S32" s="26">
        <f>3800</f>
        <v>3800</v>
      </c>
      <c r="T32" s="26"/>
      <c r="U32" s="26"/>
    </row>
    <row r="33" spans="1:21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4" t="s">
        <v>35</v>
      </c>
      <c r="I33" s="24"/>
      <c r="J33" s="24" t="s">
        <v>79</v>
      </c>
      <c r="K33" s="24"/>
      <c r="L33" s="25">
        <f>243000</f>
        <v>243000</v>
      </c>
      <c r="M33" s="25"/>
      <c r="N33" s="25">
        <f>144665.4</f>
        <v>144665.4</v>
      </c>
      <c r="O33" s="25"/>
      <c r="P33" s="25"/>
      <c r="Q33" s="25"/>
      <c r="R33" s="25"/>
      <c r="S33" s="26">
        <f>98334.6</f>
        <v>98334.6</v>
      </c>
      <c r="T33" s="26"/>
      <c r="U33" s="26"/>
    </row>
    <row r="34" spans="1:21" s="1" customFormat="1" ht="13.5" customHeight="1">
      <c r="A34" s="23" t="s">
        <v>80</v>
      </c>
      <c r="B34" s="23"/>
      <c r="C34" s="23"/>
      <c r="D34" s="23"/>
      <c r="E34" s="23"/>
      <c r="F34" s="23"/>
      <c r="G34" s="23"/>
      <c r="H34" s="24" t="s">
        <v>35</v>
      </c>
      <c r="I34" s="24"/>
      <c r="J34" s="24" t="s">
        <v>81</v>
      </c>
      <c r="K34" s="24"/>
      <c r="L34" s="25">
        <f>3300000</f>
        <v>3300000</v>
      </c>
      <c r="M34" s="25"/>
      <c r="N34" s="25">
        <f>25363.52</f>
        <v>25363.52</v>
      </c>
      <c r="O34" s="25"/>
      <c r="P34" s="25"/>
      <c r="Q34" s="25"/>
      <c r="R34" s="25"/>
      <c r="S34" s="26">
        <f>3274636.48</f>
        <v>3274636.48</v>
      </c>
      <c r="T34" s="26"/>
      <c r="U34" s="26"/>
    </row>
    <row r="35" spans="1:21" s="1" customFormat="1" ht="54.75" customHeight="1">
      <c r="A35" s="23" t="s">
        <v>82</v>
      </c>
      <c r="B35" s="23"/>
      <c r="C35" s="23"/>
      <c r="D35" s="23"/>
      <c r="E35" s="23"/>
      <c r="F35" s="23"/>
      <c r="G35" s="23"/>
      <c r="H35" s="24" t="s">
        <v>35</v>
      </c>
      <c r="I35" s="24"/>
      <c r="J35" s="24" t="s">
        <v>83</v>
      </c>
      <c r="K35" s="24"/>
      <c r="L35" s="27" t="s">
        <v>41</v>
      </c>
      <c r="M35" s="27"/>
      <c r="N35" s="25">
        <f>0</f>
        <v>0</v>
      </c>
      <c r="O35" s="25"/>
      <c r="P35" s="25"/>
      <c r="Q35" s="25"/>
      <c r="R35" s="25"/>
      <c r="S35" s="28" t="s">
        <v>41</v>
      </c>
      <c r="T35" s="28"/>
      <c r="U35" s="28"/>
    </row>
    <row r="36" spans="1:21" s="1" customFormat="1" ht="13.5" customHeight="1">
      <c r="A36" s="29" t="s">
        <v>10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1" customFormat="1" ht="13.5" customHeight="1">
      <c r="A37" s="12" t="s">
        <v>84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s="1" customFormat="1" ht="34.5" customHeight="1">
      <c r="A38" s="13" t="s">
        <v>22</v>
      </c>
      <c r="B38" s="13"/>
      <c r="C38" s="13"/>
      <c r="D38" s="13"/>
      <c r="E38" s="13"/>
      <c r="F38" s="13"/>
      <c r="G38" s="13" t="s">
        <v>23</v>
      </c>
      <c r="H38" s="13"/>
      <c r="I38" s="13" t="s">
        <v>85</v>
      </c>
      <c r="J38" s="13"/>
      <c r="K38" s="14" t="s">
        <v>86</v>
      </c>
      <c r="L38" s="14"/>
      <c r="M38" s="14" t="s">
        <v>25</v>
      </c>
      <c r="N38" s="14"/>
      <c r="O38" s="14" t="s">
        <v>26</v>
      </c>
      <c r="P38" s="14"/>
      <c r="Q38" s="14"/>
      <c r="R38" s="14"/>
      <c r="S38" s="14"/>
      <c r="T38" s="15" t="s">
        <v>27</v>
      </c>
      <c r="U38" s="15"/>
    </row>
    <row r="39" spans="1:21" s="1" customFormat="1" ht="13.5" customHeight="1">
      <c r="A39" s="16" t="s">
        <v>28</v>
      </c>
      <c r="B39" s="16"/>
      <c r="C39" s="16"/>
      <c r="D39" s="16"/>
      <c r="E39" s="16"/>
      <c r="F39" s="16"/>
      <c r="G39" s="16" t="s">
        <v>29</v>
      </c>
      <c r="H39" s="16"/>
      <c r="I39" s="16" t="s">
        <v>30</v>
      </c>
      <c r="J39" s="16"/>
      <c r="K39" s="17" t="s">
        <v>31</v>
      </c>
      <c r="L39" s="17"/>
      <c r="M39" s="17" t="s">
        <v>32</v>
      </c>
      <c r="N39" s="17"/>
      <c r="O39" s="17" t="s">
        <v>33</v>
      </c>
      <c r="P39" s="17"/>
      <c r="Q39" s="17"/>
      <c r="R39" s="17"/>
      <c r="S39" s="17"/>
      <c r="T39" s="18" t="s">
        <v>87</v>
      </c>
      <c r="U39" s="18"/>
    </row>
    <row r="40" spans="1:21" s="1" customFormat="1" ht="13.5" customHeight="1">
      <c r="A40" s="19" t="s">
        <v>88</v>
      </c>
      <c r="B40" s="19"/>
      <c r="C40" s="19"/>
      <c r="D40" s="19"/>
      <c r="E40" s="19"/>
      <c r="F40" s="19"/>
      <c r="G40" s="20" t="s">
        <v>89</v>
      </c>
      <c r="H40" s="20"/>
      <c r="I40" s="20" t="s">
        <v>36</v>
      </c>
      <c r="J40" s="20"/>
      <c r="K40" s="30" t="s">
        <v>36</v>
      </c>
      <c r="L40" s="30"/>
      <c r="M40" s="21">
        <f>31837365.66</f>
        <v>31837365.66</v>
      </c>
      <c r="N40" s="21"/>
      <c r="O40" s="21">
        <f>12933648.41</f>
        <v>12933648.41</v>
      </c>
      <c r="P40" s="21"/>
      <c r="Q40" s="21"/>
      <c r="R40" s="21"/>
      <c r="S40" s="21"/>
      <c r="T40" s="22">
        <f>18903717.25</f>
        <v>18903717.25</v>
      </c>
      <c r="U40" s="22"/>
    </row>
    <row r="41" spans="1:21" s="1" customFormat="1" ht="13.5" customHeight="1">
      <c r="A41" s="31" t="s">
        <v>90</v>
      </c>
      <c r="B41" s="31"/>
      <c r="C41" s="31"/>
      <c r="D41" s="31"/>
      <c r="E41" s="31"/>
      <c r="F41" s="31"/>
      <c r="G41" s="32" t="s">
        <v>89</v>
      </c>
      <c r="H41" s="32"/>
      <c r="I41" s="32" t="s">
        <v>91</v>
      </c>
      <c r="J41" s="32"/>
      <c r="K41" s="33" t="s">
        <v>92</v>
      </c>
      <c r="L41" s="33"/>
      <c r="M41" s="34">
        <f>36210</f>
        <v>36210</v>
      </c>
      <c r="N41" s="34"/>
      <c r="O41" s="35" t="s">
        <v>41</v>
      </c>
      <c r="P41" s="35"/>
      <c r="Q41" s="35"/>
      <c r="R41" s="35"/>
      <c r="S41" s="35"/>
      <c r="T41" s="36">
        <f>36210</f>
        <v>36210</v>
      </c>
      <c r="U41" s="36"/>
    </row>
    <row r="42" spans="1:21" s="1" customFormat="1" ht="24" customHeight="1">
      <c r="A42" s="31" t="s">
        <v>93</v>
      </c>
      <c r="B42" s="31"/>
      <c r="C42" s="31"/>
      <c r="D42" s="31"/>
      <c r="E42" s="31"/>
      <c r="F42" s="31"/>
      <c r="G42" s="32" t="s">
        <v>89</v>
      </c>
      <c r="H42" s="32"/>
      <c r="I42" s="32" t="s">
        <v>94</v>
      </c>
      <c r="J42" s="32"/>
      <c r="K42" s="33" t="s">
        <v>95</v>
      </c>
      <c r="L42" s="33"/>
      <c r="M42" s="34">
        <f>1000</f>
        <v>1000</v>
      </c>
      <c r="N42" s="34"/>
      <c r="O42" s="35" t="s">
        <v>41</v>
      </c>
      <c r="P42" s="35"/>
      <c r="Q42" s="35"/>
      <c r="R42" s="35"/>
      <c r="S42" s="35"/>
      <c r="T42" s="36">
        <f>1000</f>
        <v>1000</v>
      </c>
      <c r="U42" s="36"/>
    </row>
    <row r="43" spans="1:21" s="1" customFormat="1" ht="13.5" customHeight="1">
      <c r="A43" s="31" t="s">
        <v>96</v>
      </c>
      <c r="B43" s="31"/>
      <c r="C43" s="31"/>
      <c r="D43" s="31"/>
      <c r="E43" s="31"/>
      <c r="F43" s="31"/>
      <c r="G43" s="32" t="s">
        <v>89</v>
      </c>
      <c r="H43" s="32"/>
      <c r="I43" s="32" t="s">
        <v>97</v>
      </c>
      <c r="J43" s="32"/>
      <c r="K43" s="33" t="s">
        <v>98</v>
      </c>
      <c r="L43" s="33"/>
      <c r="M43" s="34">
        <f>700200</f>
        <v>700200</v>
      </c>
      <c r="N43" s="34"/>
      <c r="O43" s="34">
        <f>317639.27</f>
        <v>317639.27</v>
      </c>
      <c r="P43" s="34"/>
      <c r="Q43" s="34"/>
      <c r="R43" s="34"/>
      <c r="S43" s="34"/>
      <c r="T43" s="36">
        <f>382560.73</f>
        <v>382560.73</v>
      </c>
      <c r="U43" s="36"/>
    </row>
    <row r="44" spans="1:21" s="1" customFormat="1" ht="13.5" customHeight="1">
      <c r="A44" s="31" t="s">
        <v>99</v>
      </c>
      <c r="B44" s="31"/>
      <c r="C44" s="31"/>
      <c r="D44" s="31"/>
      <c r="E44" s="31"/>
      <c r="F44" s="31"/>
      <c r="G44" s="32" t="s">
        <v>89</v>
      </c>
      <c r="H44" s="32"/>
      <c r="I44" s="32" t="s">
        <v>100</v>
      </c>
      <c r="J44" s="32"/>
      <c r="K44" s="33" t="s">
        <v>101</v>
      </c>
      <c r="L44" s="33"/>
      <c r="M44" s="34">
        <f>211500</f>
        <v>211500</v>
      </c>
      <c r="N44" s="34"/>
      <c r="O44" s="34">
        <f>79817.18</f>
        <v>79817.18</v>
      </c>
      <c r="P44" s="34"/>
      <c r="Q44" s="34"/>
      <c r="R44" s="34"/>
      <c r="S44" s="34"/>
      <c r="T44" s="36">
        <f>131682.82</f>
        <v>131682.82</v>
      </c>
      <c r="U44" s="36"/>
    </row>
    <row r="45" spans="1:21" s="1" customFormat="1" ht="13.5" customHeight="1">
      <c r="A45" s="31" t="s">
        <v>96</v>
      </c>
      <c r="B45" s="31"/>
      <c r="C45" s="31"/>
      <c r="D45" s="31"/>
      <c r="E45" s="31"/>
      <c r="F45" s="31"/>
      <c r="G45" s="32" t="s">
        <v>89</v>
      </c>
      <c r="H45" s="32"/>
      <c r="I45" s="32" t="s">
        <v>102</v>
      </c>
      <c r="J45" s="32"/>
      <c r="K45" s="33" t="s">
        <v>98</v>
      </c>
      <c r="L45" s="33"/>
      <c r="M45" s="34">
        <f>2990000</f>
        <v>2990000</v>
      </c>
      <c r="N45" s="34"/>
      <c r="O45" s="34">
        <f>1948230.38</f>
        <v>1948230.38</v>
      </c>
      <c r="P45" s="34"/>
      <c r="Q45" s="34"/>
      <c r="R45" s="34"/>
      <c r="S45" s="34"/>
      <c r="T45" s="36">
        <f>1041769.62</f>
        <v>1041769.62</v>
      </c>
      <c r="U45" s="36"/>
    </row>
    <row r="46" spans="1:21" s="1" customFormat="1" ht="13.5" customHeight="1">
      <c r="A46" s="31" t="s">
        <v>99</v>
      </c>
      <c r="B46" s="31"/>
      <c r="C46" s="31"/>
      <c r="D46" s="31"/>
      <c r="E46" s="31"/>
      <c r="F46" s="31"/>
      <c r="G46" s="32" t="s">
        <v>89</v>
      </c>
      <c r="H46" s="32"/>
      <c r="I46" s="32" t="s">
        <v>103</v>
      </c>
      <c r="J46" s="32"/>
      <c r="K46" s="33" t="s">
        <v>101</v>
      </c>
      <c r="L46" s="33"/>
      <c r="M46" s="34">
        <f>903000</f>
        <v>903000</v>
      </c>
      <c r="N46" s="34"/>
      <c r="O46" s="34">
        <f>582163.74</f>
        <v>582163.74</v>
      </c>
      <c r="P46" s="34"/>
      <c r="Q46" s="34"/>
      <c r="R46" s="34"/>
      <c r="S46" s="34"/>
      <c r="T46" s="36">
        <f>320836.26</f>
        <v>320836.26</v>
      </c>
      <c r="U46" s="36"/>
    </row>
    <row r="47" spans="1:21" s="1" customFormat="1" ht="13.5" customHeight="1">
      <c r="A47" s="31" t="s">
        <v>90</v>
      </c>
      <c r="B47" s="31"/>
      <c r="C47" s="31"/>
      <c r="D47" s="31"/>
      <c r="E47" s="31"/>
      <c r="F47" s="31"/>
      <c r="G47" s="32" t="s">
        <v>89</v>
      </c>
      <c r="H47" s="32"/>
      <c r="I47" s="32" t="s">
        <v>104</v>
      </c>
      <c r="J47" s="32"/>
      <c r="K47" s="33" t="s">
        <v>92</v>
      </c>
      <c r="L47" s="33"/>
      <c r="M47" s="34">
        <f>80000</f>
        <v>80000</v>
      </c>
      <c r="N47" s="34"/>
      <c r="O47" s="35" t="s">
        <v>41</v>
      </c>
      <c r="P47" s="35"/>
      <c r="Q47" s="35"/>
      <c r="R47" s="35"/>
      <c r="S47" s="35"/>
      <c r="T47" s="36">
        <f>80000</f>
        <v>80000</v>
      </c>
      <c r="U47" s="36"/>
    </row>
    <row r="48" spans="1:21" s="1" customFormat="1" ht="24" customHeight="1">
      <c r="A48" s="31" t="s">
        <v>105</v>
      </c>
      <c r="B48" s="31"/>
      <c r="C48" s="31"/>
      <c r="D48" s="31"/>
      <c r="E48" s="31"/>
      <c r="F48" s="31"/>
      <c r="G48" s="32" t="s">
        <v>89</v>
      </c>
      <c r="H48" s="32"/>
      <c r="I48" s="32" t="s">
        <v>106</v>
      </c>
      <c r="J48" s="32"/>
      <c r="K48" s="33" t="s">
        <v>107</v>
      </c>
      <c r="L48" s="33"/>
      <c r="M48" s="34">
        <f>3800</f>
        <v>3800</v>
      </c>
      <c r="N48" s="34"/>
      <c r="O48" s="35" t="s">
        <v>41</v>
      </c>
      <c r="P48" s="35"/>
      <c r="Q48" s="35"/>
      <c r="R48" s="35"/>
      <c r="S48" s="35"/>
      <c r="T48" s="36">
        <f>3800</f>
        <v>3800</v>
      </c>
      <c r="U48" s="36"/>
    </row>
    <row r="49" spans="1:21" s="1" customFormat="1" ht="13.5" customHeight="1">
      <c r="A49" s="31" t="s">
        <v>108</v>
      </c>
      <c r="B49" s="31"/>
      <c r="C49" s="31"/>
      <c r="D49" s="31"/>
      <c r="E49" s="31"/>
      <c r="F49" s="31"/>
      <c r="G49" s="32" t="s">
        <v>89</v>
      </c>
      <c r="H49" s="32"/>
      <c r="I49" s="32" t="s">
        <v>109</v>
      </c>
      <c r="J49" s="32"/>
      <c r="K49" s="33" t="s">
        <v>110</v>
      </c>
      <c r="L49" s="33"/>
      <c r="M49" s="34">
        <f>1000</f>
        <v>1000</v>
      </c>
      <c r="N49" s="34"/>
      <c r="O49" s="35" t="s">
        <v>41</v>
      </c>
      <c r="P49" s="35"/>
      <c r="Q49" s="35"/>
      <c r="R49" s="35"/>
      <c r="S49" s="35"/>
      <c r="T49" s="36">
        <f>1000</f>
        <v>1000</v>
      </c>
      <c r="U49" s="36"/>
    </row>
    <row r="50" spans="1:21" s="1" customFormat="1" ht="24" customHeight="1">
      <c r="A50" s="31" t="s">
        <v>105</v>
      </c>
      <c r="B50" s="31"/>
      <c r="C50" s="31"/>
      <c r="D50" s="31"/>
      <c r="E50" s="31"/>
      <c r="F50" s="31"/>
      <c r="G50" s="32" t="s">
        <v>89</v>
      </c>
      <c r="H50" s="32"/>
      <c r="I50" s="32" t="s">
        <v>111</v>
      </c>
      <c r="J50" s="32"/>
      <c r="K50" s="33" t="s">
        <v>107</v>
      </c>
      <c r="L50" s="33"/>
      <c r="M50" s="34">
        <f>47338.96</f>
        <v>47338.96</v>
      </c>
      <c r="N50" s="34"/>
      <c r="O50" s="34">
        <f>15000</f>
        <v>15000</v>
      </c>
      <c r="P50" s="34"/>
      <c r="Q50" s="34"/>
      <c r="R50" s="34"/>
      <c r="S50" s="34"/>
      <c r="T50" s="36">
        <f>32338.96</f>
        <v>32338.96</v>
      </c>
      <c r="U50" s="36"/>
    </row>
    <row r="51" spans="1:21" s="1" customFormat="1" ht="13.5" customHeight="1">
      <c r="A51" s="31" t="s">
        <v>112</v>
      </c>
      <c r="B51" s="31"/>
      <c r="C51" s="31"/>
      <c r="D51" s="31"/>
      <c r="E51" s="31"/>
      <c r="F51" s="31"/>
      <c r="G51" s="32" t="s">
        <v>89</v>
      </c>
      <c r="H51" s="32"/>
      <c r="I51" s="32" t="s">
        <v>113</v>
      </c>
      <c r="J51" s="32"/>
      <c r="K51" s="33" t="s">
        <v>114</v>
      </c>
      <c r="L51" s="33"/>
      <c r="M51" s="34">
        <f>70000</f>
        <v>70000</v>
      </c>
      <c r="N51" s="34"/>
      <c r="O51" s="34">
        <f>52342.25</f>
        <v>52342.25</v>
      </c>
      <c r="P51" s="34"/>
      <c r="Q51" s="34"/>
      <c r="R51" s="34"/>
      <c r="S51" s="34"/>
      <c r="T51" s="36">
        <f>17657.75</f>
        <v>17657.75</v>
      </c>
      <c r="U51" s="36"/>
    </row>
    <row r="52" spans="1:21" s="1" customFormat="1" ht="13.5" customHeight="1">
      <c r="A52" s="31" t="s">
        <v>115</v>
      </c>
      <c r="B52" s="31"/>
      <c r="C52" s="31"/>
      <c r="D52" s="31"/>
      <c r="E52" s="31"/>
      <c r="F52" s="31"/>
      <c r="G52" s="32" t="s">
        <v>89</v>
      </c>
      <c r="H52" s="32"/>
      <c r="I52" s="32" t="s">
        <v>116</v>
      </c>
      <c r="J52" s="32"/>
      <c r="K52" s="33" t="s">
        <v>117</v>
      </c>
      <c r="L52" s="33"/>
      <c r="M52" s="34">
        <f>200000</f>
        <v>200000</v>
      </c>
      <c r="N52" s="34"/>
      <c r="O52" s="34">
        <f>168296.49</f>
        <v>168296.49</v>
      </c>
      <c r="P52" s="34"/>
      <c r="Q52" s="34"/>
      <c r="R52" s="34"/>
      <c r="S52" s="34"/>
      <c r="T52" s="36">
        <f>31703.51</f>
        <v>31703.51</v>
      </c>
      <c r="U52" s="36"/>
    </row>
    <row r="53" spans="1:21" s="1" customFormat="1" ht="13.5" customHeight="1">
      <c r="A53" s="31" t="s">
        <v>118</v>
      </c>
      <c r="B53" s="31"/>
      <c r="C53" s="31"/>
      <c r="D53" s="31"/>
      <c r="E53" s="31"/>
      <c r="F53" s="31"/>
      <c r="G53" s="32" t="s">
        <v>89</v>
      </c>
      <c r="H53" s="32"/>
      <c r="I53" s="32" t="s">
        <v>116</v>
      </c>
      <c r="J53" s="32"/>
      <c r="K53" s="33" t="s">
        <v>119</v>
      </c>
      <c r="L53" s="33"/>
      <c r="M53" s="34">
        <f>549884</f>
        <v>549884</v>
      </c>
      <c r="N53" s="34"/>
      <c r="O53" s="34">
        <f>549884</f>
        <v>549884</v>
      </c>
      <c r="P53" s="34"/>
      <c r="Q53" s="34"/>
      <c r="R53" s="34"/>
      <c r="S53" s="34"/>
      <c r="T53" s="36">
        <f>0</f>
        <v>0</v>
      </c>
      <c r="U53" s="36"/>
    </row>
    <row r="54" spans="1:21" s="1" customFormat="1" ht="13.5" customHeight="1">
      <c r="A54" s="31" t="s">
        <v>120</v>
      </c>
      <c r="B54" s="31"/>
      <c r="C54" s="31"/>
      <c r="D54" s="31"/>
      <c r="E54" s="31"/>
      <c r="F54" s="31"/>
      <c r="G54" s="32" t="s">
        <v>89</v>
      </c>
      <c r="H54" s="32"/>
      <c r="I54" s="32" t="s">
        <v>116</v>
      </c>
      <c r="J54" s="32"/>
      <c r="K54" s="33" t="s">
        <v>121</v>
      </c>
      <c r="L54" s="33"/>
      <c r="M54" s="34">
        <f>46410</f>
        <v>46410</v>
      </c>
      <c r="N54" s="34"/>
      <c r="O54" s="34">
        <f>36490</f>
        <v>36490</v>
      </c>
      <c r="P54" s="34"/>
      <c r="Q54" s="34"/>
      <c r="R54" s="34"/>
      <c r="S54" s="34"/>
      <c r="T54" s="36">
        <f>9920</f>
        <v>9920</v>
      </c>
      <c r="U54" s="36"/>
    </row>
    <row r="55" spans="1:21" s="1" customFormat="1" ht="13.5" customHeight="1">
      <c r="A55" s="31" t="s">
        <v>122</v>
      </c>
      <c r="B55" s="31"/>
      <c r="C55" s="31"/>
      <c r="D55" s="31"/>
      <c r="E55" s="31"/>
      <c r="F55" s="31"/>
      <c r="G55" s="32" t="s">
        <v>89</v>
      </c>
      <c r="H55" s="32"/>
      <c r="I55" s="32" t="s">
        <v>116</v>
      </c>
      <c r="J55" s="32"/>
      <c r="K55" s="33" t="s">
        <v>123</v>
      </c>
      <c r="L55" s="33"/>
      <c r="M55" s="34">
        <f>3178.38</f>
        <v>3178.38</v>
      </c>
      <c r="N55" s="34"/>
      <c r="O55" s="34">
        <f>3178.38</f>
        <v>3178.38</v>
      </c>
      <c r="P55" s="34"/>
      <c r="Q55" s="34"/>
      <c r="R55" s="34"/>
      <c r="S55" s="34"/>
      <c r="T55" s="36">
        <f>0</f>
        <v>0</v>
      </c>
      <c r="U55" s="36"/>
    </row>
    <row r="56" spans="1:21" s="1" customFormat="1" ht="13.5" customHeight="1">
      <c r="A56" s="31" t="s">
        <v>124</v>
      </c>
      <c r="B56" s="31"/>
      <c r="C56" s="31"/>
      <c r="D56" s="31"/>
      <c r="E56" s="31"/>
      <c r="F56" s="31"/>
      <c r="G56" s="32" t="s">
        <v>89</v>
      </c>
      <c r="H56" s="32"/>
      <c r="I56" s="32" t="s">
        <v>116</v>
      </c>
      <c r="J56" s="32"/>
      <c r="K56" s="33" t="s">
        <v>125</v>
      </c>
      <c r="L56" s="33"/>
      <c r="M56" s="34">
        <f>16000</f>
        <v>16000</v>
      </c>
      <c r="N56" s="34"/>
      <c r="O56" s="34">
        <f>16000</f>
        <v>16000</v>
      </c>
      <c r="P56" s="34"/>
      <c r="Q56" s="34"/>
      <c r="R56" s="34"/>
      <c r="S56" s="34"/>
      <c r="T56" s="36">
        <f>0</f>
        <v>0</v>
      </c>
      <c r="U56" s="36"/>
    </row>
    <row r="57" spans="1:21" s="1" customFormat="1" ht="13.5" customHeight="1">
      <c r="A57" s="31" t="s">
        <v>126</v>
      </c>
      <c r="B57" s="31"/>
      <c r="C57" s="31"/>
      <c r="D57" s="31"/>
      <c r="E57" s="31"/>
      <c r="F57" s="31"/>
      <c r="G57" s="32" t="s">
        <v>89</v>
      </c>
      <c r="H57" s="32"/>
      <c r="I57" s="32" t="s">
        <v>116</v>
      </c>
      <c r="J57" s="32"/>
      <c r="K57" s="33" t="s">
        <v>127</v>
      </c>
      <c r="L57" s="33"/>
      <c r="M57" s="34">
        <f>250000</f>
        <v>250000</v>
      </c>
      <c r="N57" s="34"/>
      <c r="O57" s="34">
        <f>142942</f>
        <v>142942</v>
      </c>
      <c r="P57" s="34"/>
      <c r="Q57" s="34"/>
      <c r="R57" s="34"/>
      <c r="S57" s="34"/>
      <c r="T57" s="36">
        <f>107058</f>
        <v>107058</v>
      </c>
      <c r="U57" s="36"/>
    </row>
    <row r="58" spans="1:21" s="1" customFormat="1" ht="13.5" customHeight="1">
      <c r="A58" s="31" t="s">
        <v>128</v>
      </c>
      <c r="B58" s="31"/>
      <c r="C58" s="31"/>
      <c r="D58" s="31"/>
      <c r="E58" s="31"/>
      <c r="F58" s="31"/>
      <c r="G58" s="32" t="s">
        <v>89</v>
      </c>
      <c r="H58" s="32"/>
      <c r="I58" s="32" t="s">
        <v>116</v>
      </c>
      <c r="J58" s="32"/>
      <c r="K58" s="33" t="s">
        <v>129</v>
      </c>
      <c r="L58" s="33"/>
      <c r="M58" s="34">
        <f>30733.8</f>
        <v>30733.8</v>
      </c>
      <c r="N58" s="34"/>
      <c r="O58" s="34">
        <f>30705</f>
        <v>30705</v>
      </c>
      <c r="P58" s="34"/>
      <c r="Q58" s="34"/>
      <c r="R58" s="34"/>
      <c r="S58" s="34"/>
      <c r="T58" s="36">
        <f>28.8</f>
        <v>28.8</v>
      </c>
      <c r="U58" s="36"/>
    </row>
    <row r="59" spans="1:21" s="1" customFormat="1" ht="13.5" customHeight="1">
      <c r="A59" s="31" t="s">
        <v>130</v>
      </c>
      <c r="B59" s="31"/>
      <c r="C59" s="31"/>
      <c r="D59" s="31"/>
      <c r="E59" s="31"/>
      <c r="F59" s="31"/>
      <c r="G59" s="32" t="s">
        <v>89</v>
      </c>
      <c r="H59" s="32"/>
      <c r="I59" s="32" t="s">
        <v>116</v>
      </c>
      <c r="J59" s="32"/>
      <c r="K59" s="33" t="s">
        <v>131</v>
      </c>
      <c r="L59" s="33"/>
      <c r="M59" s="34">
        <f>21543</f>
        <v>21543</v>
      </c>
      <c r="N59" s="34"/>
      <c r="O59" s="34">
        <f>21504.4</f>
        <v>21504.4</v>
      </c>
      <c r="P59" s="34"/>
      <c r="Q59" s="34"/>
      <c r="R59" s="34"/>
      <c r="S59" s="34"/>
      <c r="T59" s="36">
        <f>38.6</f>
        <v>38.6</v>
      </c>
      <c r="U59" s="36"/>
    </row>
    <row r="60" spans="1:21" s="1" customFormat="1" ht="13.5" customHeight="1">
      <c r="A60" s="31" t="s">
        <v>132</v>
      </c>
      <c r="B60" s="31"/>
      <c r="C60" s="31"/>
      <c r="D60" s="31"/>
      <c r="E60" s="31"/>
      <c r="F60" s="31"/>
      <c r="G60" s="32" t="s">
        <v>89</v>
      </c>
      <c r="H60" s="32"/>
      <c r="I60" s="32" t="s">
        <v>133</v>
      </c>
      <c r="J60" s="32"/>
      <c r="K60" s="33" t="s">
        <v>134</v>
      </c>
      <c r="L60" s="33"/>
      <c r="M60" s="34">
        <f>48572</f>
        <v>48572</v>
      </c>
      <c r="N60" s="34"/>
      <c r="O60" s="35" t="s">
        <v>41</v>
      </c>
      <c r="P60" s="35"/>
      <c r="Q60" s="35"/>
      <c r="R60" s="35"/>
      <c r="S60" s="35"/>
      <c r="T60" s="36">
        <f>48572</f>
        <v>48572</v>
      </c>
      <c r="U60" s="36"/>
    </row>
    <row r="61" spans="1:21" s="1" customFormat="1" ht="13.5" customHeight="1">
      <c r="A61" s="31" t="s">
        <v>132</v>
      </c>
      <c r="B61" s="31"/>
      <c r="C61" s="31"/>
      <c r="D61" s="31"/>
      <c r="E61" s="31"/>
      <c r="F61" s="31"/>
      <c r="G61" s="32" t="s">
        <v>89</v>
      </c>
      <c r="H61" s="32"/>
      <c r="I61" s="32" t="s">
        <v>135</v>
      </c>
      <c r="J61" s="32"/>
      <c r="K61" s="33" t="s">
        <v>134</v>
      </c>
      <c r="L61" s="33"/>
      <c r="M61" s="34">
        <f>2428</f>
        <v>2428</v>
      </c>
      <c r="N61" s="34"/>
      <c r="O61" s="34">
        <f>2428</f>
        <v>2428</v>
      </c>
      <c r="P61" s="34"/>
      <c r="Q61" s="34"/>
      <c r="R61" s="34"/>
      <c r="S61" s="34"/>
      <c r="T61" s="36">
        <f>0</f>
        <v>0</v>
      </c>
      <c r="U61" s="36"/>
    </row>
    <row r="62" spans="1:21" s="1" customFormat="1" ht="13.5" customHeight="1">
      <c r="A62" s="31" t="s">
        <v>132</v>
      </c>
      <c r="B62" s="31"/>
      <c r="C62" s="31"/>
      <c r="D62" s="31"/>
      <c r="E62" s="31"/>
      <c r="F62" s="31"/>
      <c r="G62" s="32" t="s">
        <v>89</v>
      </c>
      <c r="H62" s="32"/>
      <c r="I62" s="32" t="s">
        <v>136</v>
      </c>
      <c r="J62" s="32"/>
      <c r="K62" s="33" t="s">
        <v>134</v>
      </c>
      <c r="L62" s="33"/>
      <c r="M62" s="34">
        <f>4000</f>
        <v>4000</v>
      </c>
      <c r="N62" s="34"/>
      <c r="O62" s="34">
        <f>1100</f>
        <v>1100</v>
      </c>
      <c r="P62" s="34"/>
      <c r="Q62" s="34"/>
      <c r="R62" s="34"/>
      <c r="S62" s="34"/>
      <c r="T62" s="36">
        <f>2900</f>
        <v>2900</v>
      </c>
      <c r="U62" s="36"/>
    </row>
    <row r="63" spans="1:21" s="1" customFormat="1" ht="24" customHeight="1">
      <c r="A63" s="31" t="s">
        <v>93</v>
      </c>
      <c r="B63" s="31"/>
      <c r="C63" s="31"/>
      <c r="D63" s="31"/>
      <c r="E63" s="31"/>
      <c r="F63" s="31"/>
      <c r="G63" s="32" t="s">
        <v>89</v>
      </c>
      <c r="H63" s="32"/>
      <c r="I63" s="32" t="s">
        <v>136</v>
      </c>
      <c r="J63" s="32"/>
      <c r="K63" s="33" t="s">
        <v>95</v>
      </c>
      <c r="L63" s="33"/>
      <c r="M63" s="34">
        <f>119997.04</f>
        <v>119997.04</v>
      </c>
      <c r="N63" s="34"/>
      <c r="O63" s="34">
        <f>119997.04</f>
        <v>119997.04</v>
      </c>
      <c r="P63" s="34"/>
      <c r="Q63" s="34"/>
      <c r="R63" s="34"/>
      <c r="S63" s="34"/>
      <c r="T63" s="36">
        <f>0</f>
        <v>0</v>
      </c>
      <c r="U63" s="36"/>
    </row>
    <row r="64" spans="1:21" s="1" customFormat="1" ht="13.5" customHeight="1">
      <c r="A64" s="31" t="s">
        <v>137</v>
      </c>
      <c r="B64" s="31"/>
      <c r="C64" s="31"/>
      <c r="D64" s="31"/>
      <c r="E64" s="31"/>
      <c r="F64" s="31"/>
      <c r="G64" s="32" t="s">
        <v>89</v>
      </c>
      <c r="H64" s="32"/>
      <c r="I64" s="32" t="s">
        <v>136</v>
      </c>
      <c r="J64" s="32"/>
      <c r="K64" s="33" t="s">
        <v>138</v>
      </c>
      <c r="L64" s="33"/>
      <c r="M64" s="34">
        <f>4194</f>
        <v>4194</v>
      </c>
      <c r="N64" s="34"/>
      <c r="O64" s="34">
        <f>4194</f>
        <v>4194</v>
      </c>
      <c r="P64" s="34"/>
      <c r="Q64" s="34"/>
      <c r="R64" s="34"/>
      <c r="S64" s="34"/>
      <c r="T64" s="36">
        <f>0</f>
        <v>0</v>
      </c>
      <c r="U64" s="36"/>
    </row>
    <row r="65" spans="1:21" s="1" customFormat="1" ht="13.5" customHeight="1">
      <c r="A65" s="31" t="s">
        <v>108</v>
      </c>
      <c r="B65" s="31"/>
      <c r="C65" s="31"/>
      <c r="D65" s="31"/>
      <c r="E65" s="31"/>
      <c r="F65" s="31"/>
      <c r="G65" s="32" t="s">
        <v>89</v>
      </c>
      <c r="H65" s="32"/>
      <c r="I65" s="32" t="s">
        <v>139</v>
      </c>
      <c r="J65" s="32"/>
      <c r="K65" s="33" t="s">
        <v>110</v>
      </c>
      <c r="L65" s="33"/>
      <c r="M65" s="34">
        <f>48000</f>
        <v>48000</v>
      </c>
      <c r="N65" s="34"/>
      <c r="O65" s="35" t="s">
        <v>41</v>
      </c>
      <c r="P65" s="35"/>
      <c r="Q65" s="35"/>
      <c r="R65" s="35"/>
      <c r="S65" s="35"/>
      <c r="T65" s="36">
        <f>48000</f>
        <v>48000</v>
      </c>
      <c r="U65" s="36"/>
    </row>
    <row r="66" spans="1:21" s="1" customFormat="1" ht="13.5" customHeight="1">
      <c r="A66" s="31" t="s">
        <v>120</v>
      </c>
      <c r="B66" s="31"/>
      <c r="C66" s="31"/>
      <c r="D66" s="31"/>
      <c r="E66" s="31"/>
      <c r="F66" s="31"/>
      <c r="G66" s="32" t="s">
        <v>89</v>
      </c>
      <c r="H66" s="32"/>
      <c r="I66" s="32" t="s">
        <v>140</v>
      </c>
      <c r="J66" s="32"/>
      <c r="K66" s="33" t="s">
        <v>121</v>
      </c>
      <c r="L66" s="33"/>
      <c r="M66" s="34">
        <f>294460.82</f>
        <v>294460.82</v>
      </c>
      <c r="N66" s="34"/>
      <c r="O66" s="34">
        <f>184994</f>
        <v>184994</v>
      </c>
      <c r="P66" s="34"/>
      <c r="Q66" s="34"/>
      <c r="R66" s="34"/>
      <c r="S66" s="34"/>
      <c r="T66" s="36">
        <f>109466.82</f>
        <v>109466.82</v>
      </c>
      <c r="U66" s="36"/>
    </row>
    <row r="67" spans="1:21" s="1" customFormat="1" ht="13.5" customHeight="1">
      <c r="A67" s="31" t="s">
        <v>120</v>
      </c>
      <c r="B67" s="31"/>
      <c r="C67" s="31"/>
      <c r="D67" s="31"/>
      <c r="E67" s="31"/>
      <c r="F67" s="31"/>
      <c r="G67" s="32" t="s">
        <v>89</v>
      </c>
      <c r="H67" s="32"/>
      <c r="I67" s="32" t="s">
        <v>141</v>
      </c>
      <c r="J67" s="32"/>
      <c r="K67" s="33" t="s">
        <v>121</v>
      </c>
      <c r="L67" s="33"/>
      <c r="M67" s="34">
        <f>50000</f>
        <v>50000</v>
      </c>
      <c r="N67" s="34"/>
      <c r="O67" s="35" t="s">
        <v>41</v>
      </c>
      <c r="P67" s="35"/>
      <c r="Q67" s="35"/>
      <c r="R67" s="35"/>
      <c r="S67" s="35"/>
      <c r="T67" s="36">
        <f>50000</f>
        <v>50000</v>
      </c>
      <c r="U67" s="36"/>
    </row>
    <row r="68" spans="1:21" s="1" customFormat="1" ht="13.5" customHeight="1">
      <c r="A68" s="31" t="s">
        <v>96</v>
      </c>
      <c r="B68" s="31"/>
      <c r="C68" s="31"/>
      <c r="D68" s="31"/>
      <c r="E68" s="31"/>
      <c r="F68" s="31"/>
      <c r="G68" s="32" t="s">
        <v>89</v>
      </c>
      <c r="H68" s="32"/>
      <c r="I68" s="32" t="s">
        <v>142</v>
      </c>
      <c r="J68" s="32"/>
      <c r="K68" s="33" t="s">
        <v>98</v>
      </c>
      <c r="L68" s="33"/>
      <c r="M68" s="34">
        <f>170280</f>
        <v>170280</v>
      </c>
      <c r="N68" s="34"/>
      <c r="O68" s="34">
        <f>115818</f>
        <v>115818</v>
      </c>
      <c r="P68" s="34"/>
      <c r="Q68" s="34"/>
      <c r="R68" s="34"/>
      <c r="S68" s="34"/>
      <c r="T68" s="36">
        <f>54462</f>
        <v>54462</v>
      </c>
      <c r="U68" s="36"/>
    </row>
    <row r="69" spans="1:21" s="1" customFormat="1" ht="13.5" customHeight="1">
      <c r="A69" s="31" t="s">
        <v>99</v>
      </c>
      <c r="B69" s="31"/>
      <c r="C69" s="31"/>
      <c r="D69" s="31"/>
      <c r="E69" s="31"/>
      <c r="F69" s="31"/>
      <c r="G69" s="32" t="s">
        <v>89</v>
      </c>
      <c r="H69" s="32"/>
      <c r="I69" s="32" t="s">
        <v>143</v>
      </c>
      <c r="J69" s="32"/>
      <c r="K69" s="33" t="s">
        <v>101</v>
      </c>
      <c r="L69" s="33"/>
      <c r="M69" s="34">
        <f>42020</f>
        <v>42020</v>
      </c>
      <c r="N69" s="34"/>
      <c r="O69" s="34">
        <f>28847.4</f>
        <v>28847.4</v>
      </c>
      <c r="P69" s="34"/>
      <c r="Q69" s="34"/>
      <c r="R69" s="34"/>
      <c r="S69" s="34"/>
      <c r="T69" s="36">
        <f>13172.6</f>
        <v>13172.6</v>
      </c>
      <c r="U69" s="36"/>
    </row>
    <row r="70" spans="1:21" s="1" customFormat="1" ht="13.5" customHeight="1">
      <c r="A70" s="31" t="s">
        <v>120</v>
      </c>
      <c r="B70" s="31"/>
      <c r="C70" s="31"/>
      <c r="D70" s="31"/>
      <c r="E70" s="31"/>
      <c r="F70" s="31"/>
      <c r="G70" s="32" t="s">
        <v>89</v>
      </c>
      <c r="H70" s="32"/>
      <c r="I70" s="32" t="s">
        <v>144</v>
      </c>
      <c r="J70" s="32"/>
      <c r="K70" s="33" t="s">
        <v>121</v>
      </c>
      <c r="L70" s="33"/>
      <c r="M70" s="34">
        <f>2000</f>
        <v>2000</v>
      </c>
      <c r="N70" s="34"/>
      <c r="O70" s="34">
        <f>2000</f>
        <v>2000</v>
      </c>
      <c r="P70" s="34"/>
      <c r="Q70" s="34"/>
      <c r="R70" s="34"/>
      <c r="S70" s="34"/>
      <c r="T70" s="36">
        <f>0</f>
        <v>0</v>
      </c>
      <c r="U70" s="36"/>
    </row>
    <row r="71" spans="1:21" s="1" customFormat="1" ht="24" customHeight="1">
      <c r="A71" s="31" t="s">
        <v>105</v>
      </c>
      <c r="B71" s="31"/>
      <c r="C71" s="31"/>
      <c r="D71" s="31"/>
      <c r="E71" s="31"/>
      <c r="F71" s="31"/>
      <c r="G71" s="32" t="s">
        <v>89</v>
      </c>
      <c r="H71" s="32"/>
      <c r="I71" s="32" t="s">
        <v>144</v>
      </c>
      <c r="J71" s="32"/>
      <c r="K71" s="33" t="s">
        <v>107</v>
      </c>
      <c r="L71" s="33"/>
      <c r="M71" s="34">
        <f>15040</f>
        <v>15040</v>
      </c>
      <c r="N71" s="34"/>
      <c r="O71" s="34">
        <f>15040</f>
        <v>15040</v>
      </c>
      <c r="P71" s="34"/>
      <c r="Q71" s="34"/>
      <c r="R71" s="34"/>
      <c r="S71" s="34"/>
      <c r="T71" s="36">
        <f>0</f>
        <v>0</v>
      </c>
      <c r="U71" s="36"/>
    </row>
    <row r="72" spans="1:21" s="1" customFormat="1" ht="13.5" customHeight="1">
      <c r="A72" s="31" t="s">
        <v>118</v>
      </c>
      <c r="B72" s="31"/>
      <c r="C72" s="31"/>
      <c r="D72" s="31"/>
      <c r="E72" s="31"/>
      <c r="F72" s="31"/>
      <c r="G72" s="32" t="s">
        <v>89</v>
      </c>
      <c r="H72" s="32"/>
      <c r="I72" s="32" t="s">
        <v>145</v>
      </c>
      <c r="J72" s="32"/>
      <c r="K72" s="33" t="s">
        <v>119</v>
      </c>
      <c r="L72" s="33"/>
      <c r="M72" s="34">
        <f>60000</f>
        <v>60000</v>
      </c>
      <c r="N72" s="34"/>
      <c r="O72" s="34">
        <f>24000</f>
        <v>24000</v>
      </c>
      <c r="P72" s="34"/>
      <c r="Q72" s="34"/>
      <c r="R72" s="34"/>
      <c r="S72" s="34"/>
      <c r="T72" s="36">
        <f>36000</f>
        <v>36000</v>
      </c>
      <c r="U72" s="36"/>
    </row>
    <row r="73" spans="1:21" s="1" customFormat="1" ht="13.5" customHeight="1">
      <c r="A73" s="31" t="s">
        <v>146</v>
      </c>
      <c r="B73" s="31"/>
      <c r="C73" s="31"/>
      <c r="D73" s="31"/>
      <c r="E73" s="31"/>
      <c r="F73" s="31"/>
      <c r="G73" s="32" t="s">
        <v>89</v>
      </c>
      <c r="H73" s="32"/>
      <c r="I73" s="32" t="s">
        <v>147</v>
      </c>
      <c r="J73" s="32"/>
      <c r="K73" s="33" t="s">
        <v>148</v>
      </c>
      <c r="L73" s="33"/>
      <c r="M73" s="34">
        <f>39000</f>
        <v>39000</v>
      </c>
      <c r="N73" s="34"/>
      <c r="O73" s="34">
        <f>10000</f>
        <v>10000</v>
      </c>
      <c r="P73" s="34"/>
      <c r="Q73" s="34"/>
      <c r="R73" s="34"/>
      <c r="S73" s="34"/>
      <c r="T73" s="36">
        <f>29000</f>
        <v>29000</v>
      </c>
      <c r="U73" s="36"/>
    </row>
    <row r="74" spans="1:21" s="1" customFormat="1" ht="13.5" customHeight="1">
      <c r="A74" s="31" t="s">
        <v>118</v>
      </c>
      <c r="B74" s="31"/>
      <c r="C74" s="31"/>
      <c r="D74" s="31"/>
      <c r="E74" s="31"/>
      <c r="F74" s="31"/>
      <c r="G74" s="32" t="s">
        <v>89</v>
      </c>
      <c r="H74" s="32"/>
      <c r="I74" s="32" t="s">
        <v>147</v>
      </c>
      <c r="J74" s="32"/>
      <c r="K74" s="33" t="s">
        <v>119</v>
      </c>
      <c r="L74" s="33"/>
      <c r="M74" s="34">
        <f>1850516.67</f>
        <v>1850516.67</v>
      </c>
      <c r="N74" s="34"/>
      <c r="O74" s="34">
        <f>105590</f>
        <v>105590</v>
      </c>
      <c r="P74" s="34"/>
      <c r="Q74" s="34"/>
      <c r="R74" s="34"/>
      <c r="S74" s="34"/>
      <c r="T74" s="36">
        <f>1744926.67</f>
        <v>1744926.67</v>
      </c>
      <c r="U74" s="36"/>
    </row>
    <row r="75" spans="1:21" s="1" customFormat="1" ht="13.5" customHeight="1">
      <c r="A75" s="31" t="s">
        <v>128</v>
      </c>
      <c r="B75" s="31"/>
      <c r="C75" s="31"/>
      <c r="D75" s="31"/>
      <c r="E75" s="31"/>
      <c r="F75" s="31"/>
      <c r="G75" s="32" t="s">
        <v>89</v>
      </c>
      <c r="H75" s="32"/>
      <c r="I75" s="32" t="s">
        <v>147</v>
      </c>
      <c r="J75" s="32"/>
      <c r="K75" s="33" t="s">
        <v>129</v>
      </c>
      <c r="L75" s="33"/>
      <c r="M75" s="34">
        <f>926333.33</f>
        <v>926333.33</v>
      </c>
      <c r="N75" s="34"/>
      <c r="O75" s="34">
        <f>643199.84</f>
        <v>643199.84</v>
      </c>
      <c r="P75" s="34"/>
      <c r="Q75" s="34"/>
      <c r="R75" s="34"/>
      <c r="S75" s="34"/>
      <c r="T75" s="36">
        <f>283133.49</f>
        <v>283133.49</v>
      </c>
      <c r="U75" s="36"/>
    </row>
    <row r="76" spans="1:21" s="1" customFormat="1" ht="13.5" customHeight="1">
      <c r="A76" s="31" t="s">
        <v>130</v>
      </c>
      <c r="B76" s="31"/>
      <c r="C76" s="31"/>
      <c r="D76" s="31"/>
      <c r="E76" s="31"/>
      <c r="F76" s="31"/>
      <c r="G76" s="32" t="s">
        <v>89</v>
      </c>
      <c r="H76" s="32"/>
      <c r="I76" s="32" t="s">
        <v>147</v>
      </c>
      <c r="J76" s="32"/>
      <c r="K76" s="33" t="s">
        <v>131</v>
      </c>
      <c r="L76" s="33"/>
      <c r="M76" s="34">
        <f>28000</f>
        <v>28000</v>
      </c>
      <c r="N76" s="34"/>
      <c r="O76" s="35" t="s">
        <v>41</v>
      </c>
      <c r="P76" s="35"/>
      <c r="Q76" s="35"/>
      <c r="R76" s="35"/>
      <c r="S76" s="35"/>
      <c r="T76" s="36">
        <f>28000</f>
        <v>28000</v>
      </c>
      <c r="U76" s="36"/>
    </row>
    <row r="77" spans="1:21" s="1" customFormat="1" ht="13.5" customHeight="1">
      <c r="A77" s="31" t="s">
        <v>118</v>
      </c>
      <c r="B77" s="31"/>
      <c r="C77" s="31"/>
      <c r="D77" s="31"/>
      <c r="E77" s="31"/>
      <c r="F77" s="31"/>
      <c r="G77" s="32" t="s">
        <v>89</v>
      </c>
      <c r="H77" s="32"/>
      <c r="I77" s="32" t="s">
        <v>149</v>
      </c>
      <c r="J77" s="32"/>
      <c r="K77" s="33" t="s">
        <v>119</v>
      </c>
      <c r="L77" s="33"/>
      <c r="M77" s="34">
        <f>7544550</f>
        <v>7544550</v>
      </c>
      <c r="N77" s="34"/>
      <c r="O77" s="35" t="s">
        <v>41</v>
      </c>
      <c r="P77" s="35"/>
      <c r="Q77" s="35"/>
      <c r="R77" s="35"/>
      <c r="S77" s="35"/>
      <c r="T77" s="36">
        <f>7544550</f>
        <v>7544550</v>
      </c>
      <c r="U77" s="36"/>
    </row>
    <row r="78" spans="1:21" s="1" customFormat="1" ht="13.5" customHeight="1">
      <c r="A78" s="31" t="s">
        <v>146</v>
      </c>
      <c r="B78" s="31"/>
      <c r="C78" s="31"/>
      <c r="D78" s="31"/>
      <c r="E78" s="31"/>
      <c r="F78" s="31"/>
      <c r="G78" s="32" t="s">
        <v>89</v>
      </c>
      <c r="H78" s="32"/>
      <c r="I78" s="32" t="s">
        <v>150</v>
      </c>
      <c r="J78" s="32"/>
      <c r="K78" s="33" t="s">
        <v>148</v>
      </c>
      <c r="L78" s="33"/>
      <c r="M78" s="34">
        <f>18000</f>
        <v>18000</v>
      </c>
      <c r="N78" s="34"/>
      <c r="O78" s="34">
        <f>18000</f>
        <v>18000</v>
      </c>
      <c r="P78" s="34"/>
      <c r="Q78" s="34"/>
      <c r="R78" s="34"/>
      <c r="S78" s="34"/>
      <c r="T78" s="36">
        <f>0</f>
        <v>0</v>
      </c>
      <c r="U78" s="36"/>
    </row>
    <row r="79" spans="1:21" s="1" customFormat="1" ht="13.5" customHeight="1">
      <c r="A79" s="31" t="s">
        <v>115</v>
      </c>
      <c r="B79" s="31"/>
      <c r="C79" s="31"/>
      <c r="D79" s="31"/>
      <c r="E79" s="31"/>
      <c r="F79" s="31"/>
      <c r="G79" s="32" t="s">
        <v>89</v>
      </c>
      <c r="H79" s="32"/>
      <c r="I79" s="32" t="s">
        <v>150</v>
      </c>
      <c r="J79" s="32"/>
      <c r="K79" s="33" t="s">
        <v>117</v>
      </c>
      <c r="L79" s="33"/>
      <c r="M79" s="34">
        <f>300000</f>
        <v>300000</v>
      </c>
      <c r="N79" s="34"/>
      <c r="O79" s="34">
        <f>26960.75</f>
        <v>26960.75</v>
      </c>
      <c r="P79" s="34"/>
      <c r="Q79" s="34"/>
      <c r="R79" s="34"/>
      <c r="S79" s="34"/>
      <c r="T79" s="36">
        <f>273039.25</f>
        <v>273039.25</v>
      </c>
      <c r="U79" s="36"/>
    </row>
    <row r="80" spans="1:21" s="1" customFormat="1" ht="13.5" customHeight="1">
      <c r="A80" s="31" t="s">
        <v>118</v>
      </c>
      <c r="B80" s="31"/>
      <c r="C80" s="31"/>
      <c r="D80" s="31"/>
      <c r="E80" s="31"/>
      <c r="F80" s="31"/>
      <c r="G80" s="32" t="s">
        <v>89</v>
      </c>
      <c r="H80" s="32"/>
      <c r="I80" s="32" t="s">
        <v>150</v>
      </c>
      <c r="J80" s="32"/>
      <c r="K80" s="33" t="s">
        <v>119</v>
      </c>
      <c r="L80" s="33"/>
      <c r="M80" s="34">
        <f>32000</f>
        <v>32000</v>
      </c>
      <c r="N80" s="34"/>
      <c r="O80" s="35" t="s">
        <v>41</v>
      </c>
      <c r="P80" s="35"/>
      <c r="Q80" s="35"/>
      <c r="R80" s="35"/>
      <c r="S80" s="35"/>
      <c r="T80" s="36">
        <f>32000</f>
        <v>32000</v>
      </c>
      <c r="U80" s="36"/>
    </row>
    <row r="81" spans="1:21" s="1" customFormat="1" ht="13.5" customHeight="1">
      <c r="A81" s="31" t="s">
        <v>124</v>
      </c>
      <c r="B81" s="31"/>
      <c r="C81" s="31"/>
      <c r="D81" s="31"/>
      <c r="E81" s="31"/>
      <c r="F81" s="31"/>
      <c r="G81" s="32" t="s">
        <v>89</v>
      </c>
      <c r="H81" s="32"/>
      <c r="I81" s="32" t="s">
        <v>150</v>
      </c>
      <c r="J81" s="32"/>
      <c r="K81" s="33" t="s">
        <v>125</v>
      </c>
      <c r="L81" s="33"/>
      <c r="M81" s="34">
        <f>19000</f>
        <v>19000</v>
      </c>
      <c r="N81" s="34"/>
      <c r="O81" s="34">
        <f>19000</f>
        <v>19000</v>
      </c>
      <c r="P81" s="34"/>
      <c r="Q81" s="34"/>
      <c r="R81" s="34"/>
      <c r="S81" s="34"/>
      <c r="T81" s="36">
        <f>0</f>
        <v>0</v>
      </c>
      <c r="U81" s="36"/>
    </row>
    <row r="82" spans="1:21" s="1" customFormat="1" ht="13.5" customHeight="1">
      <c r="A82" s="31" t="s">
        <v>128</v>
      </c>
      <c r="B82" s="31"/>
      <c r="C82" s="31"/>
      <c r="D82" s="31"/>
      <c r="E82" s="31"/>
      <c r="F82" s="31"/>
      <c r="G82" s="32" t="s">
        <v>89</v>
      </c>
      <c r="H82" s="32"/>
      <c r="I82" s="32" t="s">
        <v>150</v>
      </c>
      <c r="J82" s="32"/>
      <c r="K82" s="33" t="s">
        <v>129</v>
      </c>
      <c r="L82" s="33"/>
      <c r="M82" s="34">
        <f>31000</f>
        <v>31000</v>
      </c>
      <c r="N82" s="34"/>
      <c r="O82" s="35" t="s">
        <v>41</v>
      </c>
      <c r="P82" s="35"/>
      <c r="Q82" s="35"/>
      <c r="R82" s="35"/>
      <c r="S82" s="35"/>
      <c r="T82" s="36">
        <f>31000</f>
        <v>31000</v>
      </c>
      <c r="U82" s="36"/>
    </row>
    <row r="83" spans="1:21" s="1" customFormat="1" ht="13.5" customHeight="1">
      <c r="A83" s="31" t="s">
        <v>130</v>
      </c>
      <c r="B83" s="31"/>
      <c r="C83" s="31"/>
      <c r="D83" s="31"/>
      <c r="E83" s="31"/>
      <c r="F83" s="31"/>
      <c r="G83" s="32" t="s">
        <v>89</v>
      </c>
      <c r="H83" s="32"/>
      <c r="I83" s="32" t="s">
        <v>150</v>
      </c>
      <c r="J83" s="32"/>
      <c r="K83" s="33" t="s">
        <v>131</v>
      </c>
      <c r="L83" s="33"/>
      <c r="M83" s="34">
        <f>100000</f>
        <v>100000</v>
      </c>
      <c r="N83" s="34"/>
      <c r="O83" s="34">
        <f>6200.25</f>
        <v>6200.25</v>
      </c>
      <c r="P83" s="34"/>
      <c r="Q83" s="34"/>
      <c r="R83" s="34"/>
      <c r="S83" s="34"/>
      <c r="T83" s="36">
        <f>93799.75</f>
        <v>93799.75</v>
      </c>
      <c r="U83" s="36"/>
    </row>
    <row r="84" spans="1:21" s="1" customFormat="1" ht="13.5" customHeight="1">
      <c r="A84" s="31" t="s">
        <v>120</v>
      </c>
      <c r="B84" s="31"/>
      <c r="C84" s="31"/>
      <c r="D84" s="31"/>
      <c r="E84" s="31"/>
      <c r="F84" s="31"/>
      <c r="G84" s="32" t="s">
        <v>89</v>
      </c>
      <c r="H84" s="32"/>
      <c r="I84" s="32" t="s">
        <v>151</v>
      </c>
      <c r="J84" s="32"/>
      <c r="K84" s="33" t="s">
        <v>121</v>
      </c>
      <c r="L84" s="33"/>
      <c r="M84" s="34">
        <f>100000</f>
        <v>100000</v>
      </c>
      <c r="N84" s="34"/>
      <c r="O84" s="34">
        <f>51600.37</f>
        <v>51600.37</v>
      </c>
      <c r="P84" s="34"/>
      <c r="Q84" s="34"/>
      <c r="R84" s="34"/>
      <c r="S84" s="34"/>
      <c r="T84" s="36">
        <f>48399.63</f>
        <v>48399.63</v>
      </c>
      <c r="U84" s="36"/>
    </row>
    <row r="85" spans="1:21" s="1" customFormat="1" ht="13.5" customHeight="1">
      <c r="A85" s="31" t="s">
        <v>120</v>
      </c>
      <c r="B85" s="31"/>
      <c r="C85" s="31"/>
      <c r="D85" s="31"/>
      <c r="E85" s="31"/>
      <c r="F85" s="31"/>
      <c r="G85" s="32" t="s">
        <v>89</v>
      </c>
      <c r="H85" s="32"/>
      <c r="I85" s="32" t="s">
        <v>152</v>
      </c>
      <c r="J85" s="32"/>
      <c r="K85" s="33" t="s">
        <v>121</v>
      </c>
      <c r="L85" s="33"/>
      <c r="M85" s="34">
        <f>5000</f>
        <v>5000</v>
      </c>
      <c r="N85" s="34"/>
      <c r="O85" s="35" t="s">
        <v>41</v>
      </c>
      <c r="P85" s="35"/>
      <c r="Q85" s="35"/>
      <c r="R85" s="35"/>
      <c r="S85" s="35"/>
      <c r="T85" s="36">
        <f>5000</f>
        <v>5000</v>
      </c>
      <c r="U85" s="36"/>
    </row>
    <row r="86" spans="1:21" s="1" customFormat="1" ht="13.5" customHeight="1">
      <c r="A86" s="31" t="s">
        <v>146</v>
      </c>
      <c r="B86" s="31"/>
      <c r="C86" s="31"/>
      <c r="D86" s="31"/>
      <c r="E86" s="31"/>
      <c r="F86" s="31"/>
      <c r="G86" s="32" t="s">
        <v>89</v>
      </c>
      <c r="H86" s="32"/>
      <c r="I86" s="32" t="s">
        <v>153</v>
      </c>
      <c r="J86" s="32"/>
      <c r="K86" s="33" t="s">
        <v>148</v>
      </c>
      <c r="L86" s="33"/>
      <c r="M86" s="34">
        <f>116400</f>
        <v>116400</v>
      </c>
      <c r="N86" s="34"/>
      <c r="O86" s="34">
        <f>116400</f>
        <v>116400</v>
      </c>
      <c r="P86" s="34"/>
      <c r="Q86" s="34"/>
      <c r="R86" s="34"/>
      <c r="S86" s="34"/>
      <c r="T86" s="36">
        <f>0</f>
        <v>0</v>
      </c>
      <c r="U86" s="36"/>
    </row>
    <row r="87" spans="1:21" s="1" customFormat="1" ht="13.5" customHeight="1">
      <c r="A87" s="31" t="s">
        <v>120</v>
      </c>
      <c r="B87" s="31"/>
      <c r="C87" s="31"/>
      <c r="D87" s="31"/>
      <c r="E87" s="31"/>
      <c r="F87" s="31"/>
      <c r="G87" s="32" t="s">
        <v>89</v>
      </c>
      <c r="H87" s="32"/>
      <c r="I87" s="32" t="s">
        <v>153</v>
      </c>
      <c r="J87" s="32"/>
      <c r="K87" s="33" t="s">
        <v>121</v>
      </c>
      <c r="L87" s="33"/>
      <c r="M87" s="34">
        <f>0</f>
        <v>0</v>
      </c>
      <c r="N87" s="34"/>
      <c r="O87" s="35" t="s">
        <v>41</v>
      </c>
      <c r="P87" s="35"/>
      <c r="Q87" s="35"/>
      <c r="R87" s="35"/>
      <c r="S87" s="35"/>
      <c r="T87" s="37" t="s">
        <v>41</v>
      </c>
      <c r="U87" s="37"/>
    </row>
    <row r="88" spans="1:21" s="1" customFormat="1" ht="13.5" customHeight="1">
      <c r="A88" s="31" t="s">
        <v>124</v>
      </c>
      <c r="B88" s="31"/>
      <c r="C88" s="31"/>
      <c r="D88" s="31"/>
      <c r="E88" s="31"/>
      <c r="F88" s="31"/>
      <c r="G88" s="32" t="s">
        <v>89</v>
      </c>
      <c r="H88" s="32"/>
      <c r="I88" s="32" t="s">
        <v>153</v>
      </c>
      <c r="J88" s="32"/>
      <c r="K88" s="33" t="s">
        <v>125</v>
      </c>
      <c r="L88" s="33"/>
      <c r="M88" s="34">
        <f>111420</f>
        <v>111420</v>
      </c>
      <c r="N88" s="34"/>
      <c r="O88" s="34">
        <f>111420</f>
        <v>111420</v>
      </c>
      <c r="P88" s="34"/>
      <c r="Q88" s="34"/>
      <c r="R88" s="34"/>
      <c r="S88" s="34"/>
      <c r="T88" s="36">
        <f>0</f>
        <v>0</v>
      </c>
      <c r="U88" s="36"/>
    </row>
    <row r="89" spans="1:21" s="1" customFormat="1" ht="13.5" customHeight="1">
      <c r="A89" s="31" t="s">
        <v>128</v>
      </c>
      <c r="B89" s="31"/>
      <c r="C89" s="31"/>
      <c r="D89" s="31"/>
      <c r="E89" s="31"/>
      <c r="F89" s="31"/>
      <c r="G89" s="32" t="s">
        <v>89</v>
      </c>
      <c r="H89" s="32"/>
      <c r="I89" s="32" t="s">
        <v>153</v>
      </c>
      <c r="J89" s="32"/>
      <c r="K89" s="33" t="s">
        <v>129</v>
      </c>
      <c r="L89" s="33"/>
      <c r="M89" s="34">
        <f>16000</f>
        <v>16000</v>
      </c>
      <c r="N89" s="34"/>
      <c r="O89" s="34">
        <f>7000</f>
        <v>7000</v>
      </c>
      <c r="P89" s="34"/>
      <c r="Q89" s="34"/>
      <c r="R89" s="34"/>
      <c r="S89" s="34"/>
      <c r="T89" s="36">
        <f>9000</f>
        <v>9000</v>
      </c>
      <c r="U89" s="36"/>
    </row>
    <row r="90" spans="1:21" s="1" customFormat="1" ht="13.5" customHeight="1">
      <c r="A90" s="31" t="s">
        <v>130</v>
      </c>
      <c r="B90" s="31"/>
      <c r="C90" s="31"/>
      <c r="D90" s="31"/>
      <c r="E90" s="31"/>
      <c r="F90" s="31"/>
      <c r="G90" s="32" t="s">
        <v>89</v>
      </c>
      <c r="H90" s="32"/>
      <c r="I90" s="32" t="s">
        <v>153</v>
      </c>
      <c r="J90" s="32"/>
      <c r="K90" s="33" t="s">
        <v>131</v>
      </c>
      <c r="L90" s="33"/>
      <c r="M90" s="34">
        <f>360000</f>
        <v>360000</v>
      </c>
      <c r="N90" s="34"/>
      <c r="O90" s="34">
        <f>3003.75</f>
        <v>3003.75</v>
      </c>
      <c r="P90" s="34"/>
      <c r="Q90" s="34"/>
      <c r="R90" s="34"/>
      <c r="S90" s="34"/>
      <c r="T90" s="36">
        <f>356996.25</f>
        <v>356996.25</v>
      </c>
      <c r="U90" s="36"/>
    </row>
    <row r="91" spans="1:21" s="1" customFormat="1" ht="13.5" customHeight="1">
      <c r="A91" s="31" t="s">
        <v>120</v>
      </c>
      <c r="B91" s="31"/>
      <c r="C91" s="31"/>
      <c r="D91" s="31"/>
      <c r="E91" s="31"/>
      <c r="F91" s="31"/>
      <c r="G91" s="32" t="s">
        <v>89</v>
      </c>
      <c r="H91" s="32"/>
      <c r="I91" s="32" t="s">
        <v>154</v>
      </c>
      <c r="J91" s="32"/>
      <c r="K91" s="33" t="s">
        <v>121</v>
      </c>
      <c r="L91" s="33"/>
      <c r="M91" s="34">
        <f>220000</f>
        <v>220000</v>
      </c>
      <c r="N91" s="34"/>
      <c r="O91" s="34">
        <f>66000</f>
        <v>66000</v>
      </c>
      <c r="P91" s="34"/>
      <c r="Q91" s="34"/>
      <c r="R91" s="34"/>
      <c r="S91" s="34"/>
      <c r="T91" s="36">
        <f>154000</f>
        <v>154000</v>
      </c>
      <c r="U91" s="36"/>
    </row>
    <row r="92" spans="1:21" s="1" customFormat="1" ht="13.5" customHeight="1">
      <c r="A92" s="31" t="s">
        <v>120</v>
      </c>
      <c r="B92" s="31"/>
      <c r="C92" s="31"/>
      <c r="D92" s="31"/>
      <c r="E92" s="31"/>
      <c r="F92" s="31"/>
      <c r="G92" s="32" t="s">
        <v>89</v>
      </c>
      <c r="H92" s="32"/>
      <c r="I92" s="32" t="s">
        <v>155</v>
      </c>
      <c r="J92" s="32"/>
      <c r="K92" s="33" t="s">
        <v>121</v>
      </c>
      <c r="L92" s="33"/>
      <c r="M92" s="34">
        <f>836105.66</f>
        <v>836105.66</v>
      </c>
      <c r="N92" s="34"/>
      <c r="O92" s="34">
        <f>836104.26</f>
        <v>836104.26</v>
      </c>
      <c r="P92" s="34"/>
      <c r="Q92" s="34"/>
      <c r="R92" s="34"/>
      <c r="S92" s="34"/>
      <c r="T92" s="36">
        <f>1.4</f>
        <v>1.4</v>
      </c>
      <c r="U92" s="36"/>
    </row>
    <row r="93" spans="1:21" s="1" customFormat="1" ht="13.5" customHeight="1">
      <c r="A93" s="31" t="s">
        <v>118</v>
      </c>
      <c r="B93" s="31"/>
      <c r="C93" s="31"/>
      <c r="D93" s="31"/>
      <c r="E93" s="31"/>
      <c r="F93" s="31"/>
      <c r="G93" s="32" t="s">
        <v>89</v>
      </c>
      <c r="H93" s="32"/>
      <c r="I93" s="32" t="s">
        <v>156</v>
      </c>
      <c r="J93" s="32"/>
      <c r="K93" s="33" t="s">
        <v>119</v>
      </c>
      <c r="L93" s="33"/>
      <c r="M93" s="34">
        <f>202500</f>
        <v>202500</v>
      </c>
      <c r="N93" s="34"/>
      <c r="O93" s="35" t="s">
        <v>41</v>
      </c>
      <c r="P93" s="35"/>
      <c r="Q93" s="35"/>
      <c r="R93" s="35"/>
      <c r="S93" s="35"/>
      <c r="T93" s="36">
        <f>202500</f>
        <v>202500</v>
      </c>
      <c r="U93" s="36"/>
    </row>
    <row r="94" spans="1:21" s="1" customFormat="1" ht="13.5" customHeight="1">
      <c r="A94" s="31" t="s">
        <v>120</v>
      </c>
      <c r="B94" s="31"/>
      <c r="C94" s="31"/>
      <c r="D94" s="31"/>
      <c r="E94" s="31"/>
      <c r="F94" s="31"/>
      <c r="G94" s="32" t="s">
        <v>89</v>
      </c>
      <c r="H94" s="32"/>
      <c r="I94" s="32" t="s">
        <v>156</v>
      </c>
      <c r="J94" s="32"/>
      <c r="K94" s="33" t="s">
        <v>121</v>
      </c>
      <c r="L94" s="33"/>
      <c r="M94" s="34">
        <f>10000</f>
        <v>10000</v>
      </c>
      <c r="N94" s="34"/>
      <c r="O94" s="35" t="s">
        <v>41</v>
      </c>
      <c r="P94" s="35"/>
      <c r="Q94" s="35"/>
      <c r="R94" s="35"/>
      <c r="S94" s="35"/>
      <c r="T94" s="36">
        <f>10000</f>
        <v>10000</v>
      </c>
      <c r="U94" s="36"/>
    </row>
    <row r="95" spans="1:21" s="1" customFormat="1" ht="13.5" customHeight="1">
      <c r="A95" s="31" t="s">
        <v>120</v>
      </c>
      <c r="B95" s="31"/>
      <c r="C95" s="31"/>
      <c r="D95" s="31"/>
      <c r="E95" s="31"/>
      <c r="F95" s="31"/>
      <c r="G95" s="32" t="s">
        <v>89</v>
      </c>
      <c r="H95" s="32"/>
      <c r="I95" s="32" t="s">
        <v>157</v>
      </c>
      <c r="J95" s="32"/>
      <c r="K95" s="33" t="s">
        <v>121</v>
      </c>
      <c r="L95" s="33"/>
      <c r="M95" s="34">
        <f>10000</f>
        <v>10000</v>
      </c>
      <c r="N95" s="34"/>
      <c r="O95" s="35" t="s">
        <v>41</v>
      </c>
      <c r="P95" s="35"/>
      <c r="Q95" s="35"/>
      <c r="R95" s="35"/>
      <c r="S95" s="35"/>
      <c r="T95" s="36">
        <f>10000</f>
        <v>10000</v>
      </c>
      <c r="U95" s="36"/>
    </row>
    <row r="96" spans="1:21" s="1" customFormat="1" ht="13.5" customHeight="1">
      <c r="A96" s="31" t="s">
        <v>120</v>
      </c>
      <c r="B96" s="31"/>
      <c r="C96" s="31"/>
      <c r="D96" s="31"/>
      <c r="E96" s="31"/>
      <c r="F96" s="31"/>
      <c r="G96" s="32" t="s">
        <v>89</v>
      </c>
      <c r="H96" s="32"/>
      <c r="I96" s="32" t="s">
        <v>158</v>
      </c>
      <c r="J96" s="32"/>
      <c r="K96" s="33" t="s">
        <v>121</v>
      </c>
      <c r="L96" s="33"/>
      <c r="M96" s="34">
        <f>116904.5</f>
        <v>116904.5</v>
      </c>
      <c r="N96" s="34"/>
      <c r="O96" s="35" t="s">
        <v>41</v>
      </c>
      <c r="P96" s="35"/>
      <c r="Q96" s="35"/>
      <c r="R96" s="35"/>
      <c r="S96" s="35"/>
      <c r="T96" s="36">
        <f>116904.5</f>
        <v>116904.5</v>
      </c>
      <c r="U96" s="36"/>
    </row>
    <row r="97" spans="1:21" s="1" customFormat="1" ht="13.5" customHeight="1">
      <c r="A97" s="31" t="s">
        <v>120</v>
      </c>
      <c r="B97" s="31"/>
      <c r="C97" s="31"/>
      <c r="D97" s="31"/>
      <c r="E97" s="31"/>
      <c r="F97" s="31"/>
      <c r="G97" s="32" t="s">
        <v>89</v>
      </c>
      <c r="H97" s="32"/>
      <c r="I97" s="32" t="s">
        <v>159</v>
      </c>
      <c r="J97" s="32"/>
      <c r="K97" s="33" t="s">
        <v>121</v>
      </c>
      <c r="L97" s="33"/>
      <c r="M97" s="34">
        <f>133095.5</f>
        <v>133095.5</v>
      </c>
      <c r="N97" s="34"/>
      <c r="O97" s="34">
        <f>133095.5</f>
        <v>133095.5</v>
      </c>
      <c r="P97" s="34"/>
      <c r="Q97" s="34"/>
      <c r="R97" s="34"/>
      <c r="S97" s="34"/>
      <c r="T97" s="36">
        <f>0</f>
        <v>0</v>
      </c>
      <c r="U97" s="36"/>
    </row>
    <row r="98" spans="1:21" s="1" customFormat="1" ht="13.5" customHeight="1">
      <c r="A98" s="31" t="s">
        <v>120</v>
      </c>
      <c r="B98" s="31"/>
      <c r="C98" s="31"/>
      <c r="D98" s="31"/>
      <c r="E98" s="31"/>
      <c r="F98" s="31"/>
      <c r="G98" s="32" t="s">
        <v>89</v>
      </c>
      <c r="H98" s="32"/>
      <c r="I98" s="32" t="s">
        <v>160</v>
      </c>
      <c r="J98" s="32"/>
      <c r="K98" s="33" t="s">
        <v>121</v>
      </c>
      <c r="L98" s="33"/>
      <c r="M98" s="34">
        <f>60000</f>
        <v>60000</v>
      </c>
      <c r="N98" s="34"/>
      <c r="O98" s="34">
        <f>770</f>
        <v>770</v>
      </c>
      <c r="P98" s="34"/>
      <c r="Q98" s="34"/>
      <c r="R98" s="34"/>
      <c r="S98" s="34"/>
      <c r="T98" s="36">
        <f>59230</f>
        <v>59230</v>
      </c>
      <c r="U98" s="36"/>
    </row>
    <row r="99" spans="1:21" s="1" customFormat="1" ht="13.5" customHeight="1">
      <c r="A99" s="31" t="s">
        <v>120</v>
      </c>
      <c r="B99" s="31"/>
      <c r="C99" s="31"/>
      <c r="D99" s="31"/>
      <c r="E99" s="31"/>
      <c r="F99" s="31"/>
      <c r="G99" s="32" t="s">
        <v>89</v>
      </c>
      <c r="H99" s="32"/>
      <c r="I99" s="32" t="s">
        <v>161</v>
      </c>
      <c r="J99" s="32"/>
      <c r="K99" s="33" t="s">
        <v>121</v>
      </c>
      <c r="L99" s="33"/>
      <c r="M99" s="34">
        <f>110000</f>
        <v>110000</v>
      </c>
      <c r="N99" s="34"/>
      <c r="O99" s="35" t="s">
        <v>41</v>
      </c>
      <c r="P99" s="35"/>
      <c r="Q99" s="35"/>
      <c r="R99" s="35"/>
      <c r="S99" s="35"/>
      <c r="T99" s="36">
        <f>110000</f>
        <v>110000</v>
      </c>
      <c r="U99" s="36"/>
    </row>
    <row r="100" spans="1:21" s="1" customFormat="1" ht="13.5" customHeight="1">
      <c r="A100" s="31" t="s">
        <v>120</v>
      </c>
      <c r="B100" s="31"/>
      <c r="C100" s="31"/>
      <c r="D100" s="31"/>
      <c r="E100" s="31"/>
      <c r="F100" s="31"/>
      <c r="G100" s="32" t="s">
        <v>89</v>
      </c>
      <c r="H100" s="32"/>
      <c r="I100" s="32" t="s">
        <v>162</v>
      </c>
      <c r="J100" s="32"/>
      <c r="K100" s="33" t="s">
        <v>121</v>
      </c>
      <c r="L100" s="33"/>
      <c r="M100" s="34">
        <f>0</f>
        <v>0</v>
      </c>
      <c r="N100" s="34"/>
      <c r="O100" s="35" t="s">
        <v>41</v>
      </c>
      <c r="P100" s="35"/>
      <c r="Q100" s="35"/>
      <c r="R100" s="35"/>
      <c r="S100" s="35"/>
      <c r="T100" s="37" t="s">
        <v>41</v>
      </c>
      <c r="U100" s="37"/>
    </row>
    <row r="101" spans="1:21" s="1" customFormat="1" ht="13.5" customHeight="1">
      <c r="A101" s="31" t="s">
        <v>120</v>
      </c>
      <c r="B101" s="31"/>
      <c r="C101" s="31"/>
      <c r="D101" s="31"/>
      <c r="E101" s="31"/>
      <c r="F101" s="31"/>
      <c r="G101" s="32" t="s">
        <v>89</v>
      </c>
      <c r="H101" s="32"/>
      <c r="I101" s="32" t="s">
        <v>163</v>
      </c>
      <c r="J101" s="32"/>
      <c r="K101" s="33" t="s">
        <v>121</v>
      </c>
      <c r="L101" s="33"/>
      <c r="M101" s="34">
        <f>183750</f>
        <v>183750</v>
      </c>
      <c r="N101" s="34"/>
      <c r="O101" s="35" t="s">
        <v>41</v>
      </c>
      <c r="P101" s="35"/>
      <c r="Q101" s="35"/>
      <c r="R101" s="35"/>
      <c r="S101" s="35"/>
      <c r="T101" s="36">
        <f>183750</f>
        <v>183750</v>
      </c>
      <c r="U101" s="36"/>
    </row>
    <row r="102" spans="1:21" s="1" customFormat="1" ht="33.75" customHeight="1">
      <c r="A102" s="31" t="s">
        <v>164</v>
      </c>
      <c r="B102" s="31"/>
      <c r="C102" s="31"/>
      <c r="D102" s="31"/>
      <c r="E102" s="31"/>
      <c r="F102" s="31"/>
      <c r="G102" s="32" t="s">
        <v>89</v>
      </c>
      <c r="H102" s="32"/>
      <c r="I102" s="32" t="s">
        <v>165</v>
      </c>
      <c r="J102" s="32"/>
      <c r="K102" s="33" t="s">
        <v>166</v>
      </c>
      <c r="L102" s="33"/>
      <c r="M102" s="34">
        <f>4300000</f>
        <v>4300000</v>
      </c>
      <c r="N102" s="34"/>
      <c r="O102" s="34">
        <f>3000000</f>
        <v>3000000</v>
      </c>
      <c r="P102" s="34"/>
      <c r="Q102" s="34"/>
      <c r="R102" s="34"/>
      <c r="S102" s="34"/>
      <c r="T102" s="36">
        <f>1300000</f>
        <v>1300000</v>
      </c>
      <c r="U102" s="36"/>
    </row>
    <row r="103" spans="1:21" s="1" customFormat="1" ht="13.5" customHeight="1">
      <c r="A103" s="31" t="s">
        <v>128</v>
      </c>
      <c r="B103" s="31"/>
      <c r="C103" s="31"/>
      <c r="D103" s="31"/>
      <c r="E103" s="31"/>
      <c r="F103" s="31"/>
      <c r="G103" s="32" t="s">
        <v>89</v>
      </c>
      <c r="H103" s="32"/>
      <c r="I103" s="32" t="s">
        <v>167</v>
      </c>
      <c r="J103" s="32"/>
      <c r="K103" s="33" t="s">
        <v>129</v>
      </c>
      <c r="L103" s="33"/>
      <c r="M103" s="34">
        <f>14500</f>
        <v>14500</v>
      </c>
      <c r="N103" s="34"/>
      <c r="O103" s="35" t="s">
        <v>41</v>
      </c>
      <c r="P103" s="35"/>
      <c r="Q103" s="35"/>
      <c r="R103" s="35"/>
      <c r="S103" s="35"/>
      <c r="T103" s="36">
        <f>14500</f>
        <v>14500</v>
      </c>
      <c r="U103" s="36"/>
    </row>
    <row r="104" spans="1:21" s="1" customFormat="1" ht="24" customHeight="1">
      <c r="A104" s="31" t="s">
        <v>105</v>
      </c>
      <c r="B104" s="31"/>
      <c r="C104" s="31"/>
      <c r="D104" s="31"/>
      <c r="E104" s="31"/>
      <c r="F104" s="31"/>
      <c r="G104" s="32" t="s">
        <v>89</v>
      </c>
      <c r="H104" s="32"/>
      <c r="I104" s="32" t="s">
        <v>167</v>
      </c>
      <c r="J104" s="32"/>
      <c r="K104" s="33" t="s">
        <v>107</v>
      </c>
      <c r="L104" s="33"/>
      <c r="M104" s="34">
        <f>15500</f>
        <v>15500</v>
      </c>
      <c r="N104" s="34"/>
      <c r="O104" s="35" t="s">
        <v>41</v>
      </c>
      <c r="P104" s="35"/>
      <c r="Q104" s="35"/>
      <c r="R104" s="35"/>
      <c r="S104" s="35"/>
      <c r="T104" s="36">
        <f>15500</f>
        <v>15500</v>
      </c>
      <c r="U104" s="36"/>
    </row>
    <row r="105" spans="1:21" s="1" customFormat="1" ht="24" customHeight="1">
      <c r="A105" s="31" t="s">
        <v>168</v>
      </c>
      <c r="B105" s="31"/>
      <c r="C105" s="31"/>
      <c r="D105" s="31"/>
      <c r="E105" s="31"/>
      <c r="F105" s="31"/>
      <c r="G105" s="32" t="s">
        <v>89</v>
      </c>
      <c r="H105" s="32"/>
      <c r="I105" s="32" t="s">
        <v>169</v>
      </c>
      <c r="J105" s="32"/>
      <c r="K105" s="33" t="s">
        <v>170</v>
      </c>
      <c r="L105" s="33"/>
      <c r="M105" s="34">
        <f>5500000</f>
        <v>5500000</v>
      </c>
      <c r="N105" s="34"/>
      <c r="O105" s="34">
        <f>2512450.63</f>
        <v>2512450.63</v>
      </c>
      <c r="P105" s="34"/>
      <c r="Q105" s="34"/>
      <c r="R105" s="34"/>
      <c r="S105" s="34"/>
      <c r="T105" s="36">
        <f>2987549.37</f>
        <v>2987549.37</v>
      </c>
      <c r="U105" s="36"/>
    </row>
    <row r="106" spans="1:21" s="1" customFormat="1" ht="24" customHeight="1">
      <c r="A106" s="31" t="s">
        <v>168</v>
      </c>
      <c r="B106" s="31"/>
      <c r="C106" s="31"/>
      <c r="D106" s="31"/>
      <c r="E106" s="31"/>
      <c r="F106" s="31"/>
      <c r="G106" s="32" t="s">
        <v>89</v>
      </c>
      <c r="H106" s="32"/>
      <c r="I106" s="32" t="s">
        <v>171</v>
      </c>
      <c r="J106" s="32"/>
      <c r="K106" s="33" t="s">
        <v>170</v>
      </c>
      <c r="L106" s="33"/>
      <c r="M106" s="34">
        <f>500000</f>
        <v>500000</v>
      </c>
      <c r="N106" s="34"/>
      <c r="O106" s="34">
        <f>267221.05</f>
        <v>267221.05</v>
      </c>
      <c r="P106" s="34"/>
      <c r="Q106" s="34"/>
      <c r="R106" s="34"/>
      <c r="S106" s="34"/>
      <c r="T106" s="36">
        <f>232778.95</f>
        <v>232778.95</v>
      </c>
      <c r="U106" s="36"/>
    </row>
    <row r="107" spans="1:21" s="1" customFormat="1" ht="24" customHeight="1">
      <c r="A107" s="31" t="s">
        <v>168</v>
      </c>
      <c r="B107" s="31"/>
      <c r="C107" s="31"/>
      <c r="D107" s="31"/>
      <c r="E107" s="31"/>
      <c r="F107" s="31"/>
      <c r="G107" s="32" t="s">
        <v>89</v>
      </c>
      <c r="H107" s="32"/>
      <c r="I107" s="32" t="s">
        <v>172</v>
      </c>
      <c r="J107" s="32"/>
      <c r="K107" s="33" t="s">
        <v>170</v>
      </c>
      <c r="L107" s="33"/>
      <c r="M107" s="34">
        <f>700000</f>
        <v>700000</v>
      </c>
      <c r="N107" s="34"/>
      <c r="O107" s="34">
        <f>405802.02</f>
        <v>405802.02</v>
      </c>
      <c r="P107" s="34"/>
      <c r="Q107" s="34"/>
      <c r="R107" s="34"/>
      <c r="S107" s="34"/>
      <c r="T107" s="36">
        <f>294197.98</f>
        <v>294197.98</v>
      </c>
      <c r="U107" s="36"/>
    </row>
    <row r="108" spans="1:21" s="1" customFormat="1" ht="24" customHeight="1">
      <c r="A108" s="31" t="s">
        <v>168</v>
      </c>
      <c r="B108" s="31"/>
      <c r="C108" s="31"/>
      <c r="D108" s="31"/>
      <c r="E108" s="31"/>
      <c r="F108" s="31"/>
      <c r="G108" s="32" t="s">
        <v>89</v>
      </c>
      <c r="H108" s="32"/>
      <c r="I108" s="32" t="s">
        <v>173</v>
      </c>
      <c r="J108" s="32"/>
      <c r="K108" s="33" t="s">
        <v>170</v>
      </c>
      <c r="L108" s="33"/>
      <c r="M108" s="34">
        <f>0</f>
        <v>0</v>
      </c>
      <c r="N108" s="34"/>
      <c r="O108" s="35" t="s">
        <v>41</v>
      </c>
      <c r="P108" s="35"/>
      <c r="Q108" s="35"/>
      <c r="R108" s="35"/>
      <c r="S108" s="35"/>
      <c r="T108" s="37" t="s">
        <v>41</v>
      </c>
      <c r="U108" s="37"/>
    </row>
    <row r="109" spans="1:21" s="1" customFormat="1" ht="24" customHeight="1">
      <c r="A109" s="31" t="s">
        <v>174</v>
      </c>
      <c r="B109" s="31"/>
      <c r="C109" s="31"/>
      <c r="D109" s="31"/>
      <c r="E109" s="31"/>
      <c r="F109" s="31"/>
      <c r="G109" s="32" t="s">
        <v>89</v>
      </c>
      <c r="H109" s="32"/>
      <c r="I109" s="32" t="s">
        <v>175</v>
      </c>
      <c r="J109" s="32"/>
      <c r="K109" s="33" t="s">
        <v>176</v>
      </c>
      <c r="L109" s="33"/>
      <c r="M109" s="34">
        <f>150000</f>
        <v>150000</v>
      </c>
      <c r="N109" s="34"/>
      <c r="O109" s="34">
        <f>110117.64</f>
        <v>110117.64</v>
      </c>
      <c r="P109" s="34"/>
      <c r="Q109" s="34"/>
      <c r="R109" s="34"/>
      <c r="S109" s="34"/>
      <c r="T109" s="36">
        <f>39882.36</f>
        <v>39882.36</v>
      </c>
      <c r="U109" s="36"/>
    </row>
    <row r="110" spans="1:21" s="1" customFormat="1" ht="13.5" customHeight="1">
      <c r="A110" s="31" t="s">
        <v>120</v>
      </c>
      <c r="B110" s="31"/>
      <c r="C110" s="31"/>
      <c r="D110" s="31"/>
      <c r="E110" s="31"/>
      <c r="F110" s="31"/>
      <c r="G110" s="32" t="s">
        <v>89</v>
      </c>
      <c r="H110" s="32"/>
      <c r="I110" s="32" t="s">
        <v>177</v>
      </c>
      <c r="J110" s="32"/>
      <c r="K110" s="33" t="s">
        <v>121</v>
      </c>
      <c r="L110" s="33"/>
      <c r="M110" s="34">
        <f>150000</f>
        <v>150000</v>
      </c>
      <c r="N110" s="34"/>
      <c r="O110" s="34">
        <f>20600</f>
        <v>20600</v>
      </c>
      <c r="P110" s="34"/>
      <c r="Q110" s="34"/>
      <c r="R110" s="34"/>
      <c r="S110" s="34"/>
      <c r="T110" s="36">
        <f>129400</f>
        <v>129400</v>
      </c>
      <c r="U110" s="36"/>
    </row>
    <row r="111" spans="1:21" s="1" customFormat="1" ht="13.5" customHeight="1">
      <c r="A111" s="31" t="s">
        <v>178</v>
      </c>
      <c r="B111" s="31"/>
      <c r="C111" s="31"/>
      <c r="D111" s="31"/>
      <c r="E111" s="31"/>
      <c r="F111" s="31"/>
      <c r="G111" s="32" t="s">
        <v>89</v>
      </c>
      <c r="H111" s="32"/>
      <c r="I111" s="32" t="s">
        <v>179</v>
      </c>
      <c r="J111" s="32"/>
      <c r="K111" s="33" t="s">
        <v>180</v>
      </c>
      <c r="L111" s="33"/>
      <c r="M111" s="34">
        <f>5000</f>
        <v>5000</v>
      </c>
      <c r="N111" s="34"/>
      <c r="O111" s="34">
        <f>500.82</f>
        <v>500.82</v>
      </c>
      <c r="P111" s="34"/>
      <c r="Q111" s="34"/>
      <c r="R111" s="34"/>
      <c r="S111" s="34"/>
      <c r="T111" s="36">
        <f>4499.18</f>
        <v>4499.18</v>
      </c>
      <c r="U111" s="36"/>
    </row>
    <row r="112" spans="1:21" s="1" customFormat="1" ht="15" customHeight="1">
      <c r="A112" s="38" t="s">
        <v>181</v>
      </c>
      <c r="B112" s="38"/>
      <c r="C112" s="38"/>
      <c r="D112" s="38"/>
      <c r="E112" s="38"/>
      <c r="F112" s="38"/>
      <c r="G112" s="39" t="s">
        <v>182</v>
      </c>
      <c r="H112" s="39"/>
      <c r="I112" s="39" t="s">
        <v>36</v>
      </c>
      <c r="J112" s="39"/>
      <c r="K112" s="40" t="s">
        <v>36</v>
      </c>
      <c r="L112" s="40"/>
      <c r="M112" s="41">
        <f>-4239765.66</f>
        <v>-4239765.66</v>
      </c>
      <c r="N112" s="41"/>
      <c r="O112" s="41">
        <f>-3413356</f>
        <v>-3413356</v>
      </c>
      <c r="P112" s="41"/>
      <c r="Q112" s="41"/>
      <c r="R112" s="41"/>
      <c r="S112" s="41"/>
      <c r="T112" s="42" t="s">
        <v>36</v>
      </c>
      <c r="U112" s="42"/>
    </row>
    <row r="113" spans="1:21" s="1" customFormat="1" ht="13.5" customHeight="1">
      <c r="A113" s="7" t="s">
        <v>10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</row>
    <row r="114" spans="1:21" s="1" customFormat="1" ht="13.5" customHeight="1">
      <c r="A114" s="12" t="s">
        <v>183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1" s="1" customFormat="1" ht="45.75" customHeight="1">
      <c r="A115" s="13" t="s">
        <v>22</v>
      </c>
      <c r="B115" s="13"/>
      <c r="C115" s="13"/>
      <c r="D115" s="13"/>
      <c r="E115" s="13"/>
      <c r="F115" s="13"/>
      <c r="G115" s="13"/>
      <c r="H115" s="13" t="s">
        <v>23</v>
      </c>
      <c r="I115" s="13"/>
      <c r="J115" s="13" t="s">
        <v>184</v>
      </c>
      <c r="K115" s="13"/>
      <c r="L115" s="14" t="s">
        <v>25</v>
      </c>
      <c r="M115" s="14"/>
      <c r="N115" s="14" t="s">
        <v>26</v>
      </c>
      <c r="O115" s="14"/>
      <c r="P115" s="14"/>
      <c r="Q115" s="14"/>
      <c r="R115" s="14"/>
      <c r="S115" s="15" t="s">
        <v>27</v>
      </c>
      <c r="T115" s="15"/>
      <c r="U115" s="15"/>
    </row>
    <row r="116" spans="1:21" s="1" customFormat="1" ht="12.75" customHeight="1">
      <c r="A116" s="16" t="s">
        <v>28</v>
      </c>
      <c r="B116" s="16"/>
      <c r="C116" s="16"/>
      <c r="D116" s="16"/>
      <c r="E116" s="16"/>
      <c r="F116" s="16"/>
      <c r="G116" s="16"/>
      <c r="H116" s="16" t="s">
        <v>29</v>
      </c>
      <c r="I116" s="16"/>
      <c r="J116" s="16" t="s">
        <v>30</v>
      </c>
      <c r="K116" s="16"/>
      <c r="L116" s="17" t="s">
        <v>31</v>
      </c>
      <c r="M116" s="17"/>
      <c r="N116" s="17" t="s">
        <v>32</v>
      </c>
      <c r="O116" s="17"/>
      <c r="P116" s="17"/>
      <c r="Q116" s="17"/>
      <c r="R116" s="17"/>
      <c r="S116" s="18" t="s">
        <v>33</v>
      </c>
      <c r="T116" s="18"/>
      <c r="U116" s="18"/>
    </row>
    <row r="117" spans="1:21" s="1" customFormat="1" ht="13.5" customHeight="1">
      <c r="A117" s="19" t="s">
        <v>185</v>
      </c>
      <c r="B117" s="19"/>
      <c r="C117" s="19"/>
      <c r="D117" s="19"/>
      <c r="E117" s="19"/>
      <c r="F117" s="19"/>
      <c r="G117" s="19"/>
      <c r="H117" s="20" t="s">
        <v>186</v>
      </c>
      <c r="I117" s="20"/>
      <c r="J117" s="20" t="s">
        <v>36</v>
      </c>
      <c r="K117" s="20"/>
      <c r="L117" s="43">
        <f>4239765.66</f>
        <v>4239765.66</v>
      </c>
      <c r="M117" s="43"/>
      <c r="N117" s="21">
        <f>3413356</f>
        <v>3413356</v>
      </c>
      <c r="O117" s="21"/>
      <c r="P117" s="21"/>
      <c r="Q117" s="21"/>
      <c r="R117" s="21"/>
      <c r="S117" s="44" t="s">
        <v>36</v>
      </c>
      <c r="T117" s="44"/>
      <c r="U117" s="44"/>
    </row>
    <row r="118" spans="1:21" s="1" customFormat="1" ht="13.5" customHeight="1">
      <c r="A118" s="45" t="s">
        <v>187</v>
      </c>
      <c r="B118" s="45"/>
      <c r="C118" s="45"/>
      <c r="D118" s="45"/>
      <c r="E118" s="45"/>
      <c r="F118" s="45"/>
      <c r="G118" s="45"/>
      <c r="H118" s="46" t="s">
        <v>10</v>
      </c>
      <c r="I118" s="46"/>
      <c r="J118" s="46" t="s">
        <v>10</v>
      </c>
      <c r="K118" s="46"/>
      <c r="L118" s="47" t="s">
        <v>10</v>
      </c>
      <c r="M118" s="47"/>
      <c r="N118" s="48" t="s">
        <v>10</v>
      </c>
      <c r="O118" s="48"/>
      <c r="P118" s="48"/>
      <c r="Q118" s="48"/>
      <c r="R118" s="48"/>
      <c r="S118" s="49" t="s">
        <v>10</v>
      </c>
      <c r="T118" s="49"/>
      <c r="U118" s="49"/>
    </row>
    <row r="119" spans="1:21" s="1" customFormat="1" ht="13.5" customHeight="1">
      <c r="A119" s="23" t="s">
        <v>188</v>
      </c>
      <c r="B119" s="23"/>
      <c r="C119" s="23"/>
      <c r="D119" s="23"/>
      <c r="E119" s="23"/>
      <c r="F119" s="23"/>
      <c r="G119" s="23"/>
      <c r="H119" s="50" t="s">
        <v>189</v>
      </c>
      <c r="I119" s="50"/>
      <c r="J119" s="24" t="s">
        <v>36</v>
      </c>
      <c r="K119" s="24"/>
      <c r="L119" s="51">
        <f>0</f>
        <v>0</v>
      </c>
      <c r="M119" s="51"/>
      <c r="N119" s="25">
        <f>1300000</f>
        <v>1300000</v>
      </c>
      <c r="O119" s="25"/>
      <c r="P119" s="25"/>
      <c r="Q119" s="25"/>
      <c r="R119" s="25"/>
      <c r="S119" s="52" t="s">
        <v>41</v>
      </c>
      <c r="T119" s="52"/>
      <c r="U119" s="52"/>
    </row>
    <row r="120" spans="1:21" s="1" customFormat="1" ht="24" customHeight="1">
      <c r="A120" s="31" t="s">
        <v>190</v>
      </c>
      <c r="B120" s="31"/>
      <c r="C120" s="31"/>
      <c r="D120" s="31"/>
      <c r="E120" s="31"/>
      <c r="F120" s="31"/>
      <c r="G120" s="31"/>
      <c r="H120" s="32" t="s">
        <v>189</v>
      </c>
      <c r="I120" s="32"/>
      <c r="J120" s="32" t="s">
        <v>191</v>
      </c>
      <c r="K120" s="32"/>
      <c r="L120" s="53">
        <f>1340000</f>
        <v>1340000</v>
      </c>
      <c r="M120" s="53"/>
      <c r="N120" s="34">
        <f>1300000</f>
        <v>1300000</v>
      </c>
      <c r="O120" s="34"/>
      <c r="P120" s="34"/>
      <c r="Q120" s="34"/>
      <c r="R120" s="34"/>
      <c r="S120" s="54">
        <f>40000</f>
        <v>40000</v>
      </c>
      <c r="T120" s="54"/>
      <c r="U120" s="54"/>
    </row>
    <row r="121" spans="1:21" s="1" customFormat="1" ht="24" customHeight="1">
      <c r="A121" s="31" t="s">
        <v>192</v>
      </c>
      <c r="B121" s="31"/>
      <c r="C121" s="31"/>
      <c r="D121" s="31"/>
      <c r="E121" s="31"/>
      <c r="F121" s="31"/>
      <c r="G121" s="31"/>
      <c r="H121" s="32" t="s">
        <v>189</v>
      </c>
      <c r="I121" s="32"/>
      <c r="J121" s="32" t="s">
        <v>193</v>
      </c>
      <c r="K121" s="32"/>
      <c r="L121" s="53">
        <f>-1340000</f>
        <v>-1340000</v>
      </c>
      <c r="M121" s="53"/>
      <c r="N121" s="35" t="s">
        <v>41</v>
      </c>
      <c r="O121" s="35"/>
      <c r="P121" s="35"/>
      <c r="Q121" s="35"/>
      <c r="R121" s="35"/>
      <c r="S121" s="54">
        <f>-1340000</f>
        <v>-1340000</v>
      </c>
      <c r="T121" s="54"/>
      <c r="U121" s="54"/>
    </row>
    <row r="122" spans="1:21" s="1" customFormat="1" ht="13.5" customHeight="1">
      <c r="A122" s="31" t="s">
        <v>194</v>
      </c>
      <c r="B122" s="31"/>
      <c r="C122" s="31"/>
      <c r="D122" s="31"/>
      <c r="E122" s="31"/>
      <c r="F122" s="31"/>
      <c r="G122" s="31"/>
      <c r="H122" s="46" t="s">
        <v>195</v>
      </c>
      <c r="I122" s="46"/>
      <c r="J122" s="46" t="s">
        <v>36</v>
      </c>
      <c r="K122" s="46"/>
      <c r="L122" s="47" t="s">
        <v>41</v>
      </c>
      <c r="M122" s="47"/>
      <c r="N122" s="35" t="s">
        <v>41</v>
      </c>
      <c r="O122" s="35"/>
      <c r="P122" s="35"/>
      <c r="Q122" s="35"/>
      <c r="R122" s="35"/>
      <c r="S122" s="49" t="s">
        <v>41</v>
      </c>
      <c r="T122" s="49"/>
      <c r="U122" s="49"/>
    </row>
    <row r="123" spans="1:21" s="1" customFormat="1" ht="13.5" customHeight="1">
      <c r="A123" s="31" t="s">
        <v>10</v>
      </c>
      <c r="B123" s="31"/>
      <c r="C123" s="31"/>
      <c r="D123" s="31"/>
      <c r="E123" s="31"/>
      <c r="F123" s="31"/>
      <c r="G123" s="31"/>
      <c r="H123" s="32" t="s">
        <v>195</v>
      </c>
      <c r="I123" s="32"/>
      <c r="J123" s="32" t="s">
        <v>10</v>
      </c>
      <c r="K123" s="32"/>
      <c r="L123" s="55" t="s">
        <v>41</v>
      </c>
      <c r="M123" s="55"/>
      <c r="N123" s="35" t="s">
        <v>41</v>
      </c>
      <c r="O123" s="35"/>
      <c r="P123" s="35"/>
      <c r="Q123" s="35"/>
      <c r="R123" s="35"/>
      <c r="S123" s="56" t="s">
        <v>41</v>
      </c>
      <c r="T123" s="56"/>
      <c r="U123" s="56"/>
    </row>
    <row r="124" spans="1:21" s="1" customFormat="1" ht="13.5" customHeight="1">
      <c r="A124" s="31" t="s">
        <v>196</v>
      </c>
      <c r="B124" s="31"/>
      <c r="C124" s="31"/>
      <c r="D124" s="31"/>
      <c r="E124" s="31"/>
      <c r="F124" s="31"/>
      <c r="G124" s="31"/>
      <c r="H124" s="32" t="s">
        <v>197</v>
      </c>
      <c r="I124" s="32"/>
      <c r="J124" s="32" t="s">
        <v>198</v>
      </c>
      <c r="K124" s="32"/>
      <c r="L124" s="53">
        <f>4239765.66</f>
        <v>4239765.66</v>
      </c>
      <c r="M124" s="53"/>
      <c r="N124" s="34">
        <f>2113356</f>
        <v>2113356</v>
      </c>
      <c r="O124" s="34"/>
      <c r="P124" s="34"/>
      <c r="Q124" s="34"/>
      <c r="R124" s="34"/>
      <c r="S124" s="54">
        <f>2126409.66</f>
        <v>2126409.66</v>
      </c>
      <c r="T124" s="54"/>
      <c r="U124" s="54"/>
    </row>
    <row r="125" spans="1:21" s="1" customFormat="1" ht="13.5" customHeight="1">
      <c r="A125" s="31" t="s">
        <v>199</v>
      </c>
      <c r="B125" s="31"/>
      <c r="C125" s="31"/>
      <c r="D125" s="31"/>
      <c r="E125" s="31"/>
      <c r="F125" s="31"/>
      <c r="G125" s="31"/>
      <c r="H125" s="32" t="s">
        <v>200</v>
      </c>
      <c r="I125" s="32"/>
      <c r="J125" s="32" t="s">
        <v>201</v>
      </c>
      <c r="K125" s="32"/>
      <c r="L125" s="53">
        <f>-28937600</f>
        <v>-28937600</v>
      </c>
      <c r="M125" s="53"/>
      <c r="N125" s="34">
        <f>-10970402.93</f>
        <v>-10970402.93</v>
      </c>
      <c r="O125" s="34"/>
      <c r="P125" s="34"/>
      <c r="Q125" s="34"/>
      <c r="R125" s="34"/>
      <c r="S125" s="57" t="s">
        <v>36</v>
      </c>
      <c r="T125" s="57"/>
      <c r="U125" s="57"/>
    </row>
    <row r="126" spans="1:21" s="1" customFormat="1" ht="13.5" customHeight="1">
      <c r="A126" s="31" t="s">
        <v>202</v>
      </c>
      <c r="B126" s="31"/>
      <c r="C126" s="31"/>
      <c r="D126" s="31"/>
      <c r="E126" s="31"/>
      <c r="F126" s="31"/>
      <c r="G126" s="31"/>
      <c r="H126" s="32" t="s">
        <v>203</v>
      </c>
      <c r="I126" s="32"/>
      <c r="J126" s="32" t="s">
        <v>204</v>
      </c>
      <c r="K126" s="32"/>
      <c r="L126" s="53">
        <f>33177365.66</f>
        <v>33177365.66</v>
      </c>
      <c r="M126" s="53"/>
      <c r="N126" s="34">
        <f>13083758.93</f>
        <v>13083758.93</v>
      </c>
      <c r="O126" s="34"/>
      <c r="P126" s="34"/>
      <c r="Q126" s="34"/>
      <c r="R126" s="34"/>
      <c r="S126" s="57" t="s">
        <v>36</v>
      </c>
      <c r="T126" s="57"/>
      <c r="U126" s="57"/>
    </row>
    <row r="127" spans="1:21" s="1" customFormat="1" ht="13.5" customHeight="1">
      <c r="A127" s="58" t="s">
        <v>10</v>
      </c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</row>
    <row r="128" spans="1:21" s="1" customFormat="1" ht="15.75" customHeight="1">
      <c r="A128" s="7" t="s">
        <v>10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 spans="1:21" s="1" customFormat="1" ht="13.5" customHeight="1">
      <c r="A129" s="59" t="s">
        <v>205</v>
      </c>
      <c r="B129" s="59"/>
      <c r="C129" s="59"/>
      <c r="D129" s="59"/>
      <c r="E129" s="59"/>
      <c r="F129" s="7" t="s">
        <v>10</v>
      </c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1:21" s="1" customFormat="1" ht="13.5" customHeight="1">
      <c r="A130" s="4" t="s">
        <v>206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</sheetData>
  <sheetProtection/>
  <mergeCells count="778">
    <mergeCell ref="A127:U127"/>
    <mergeCell ref="A128:U128"/>
    <mergeCell ref="A129:E129"/>
    <mergeCell ref="F129:U129"/>
    <mergeCell ref="A130:U130"/>
    <mergeCell ref="A126:G126"/>
    <mergeCell ref="H126:I126"/>
    <mergeCell ref="J126:K126"/>
    <mergeCell ref="L126:M126"/>
    <mergeCell ref="N126:R126"/>
    <mergeCell ref="S126:U126"/>
    <mergeCell ref="A125:G125"/>
    <mergeCell ref="H125:I125"/>
    <mergeCell ref="J125:K125"/>
    <mergeCell ref="L125:M125"/>
    <mergeCell ref="N125:R125"/>
    <mergeCell ref="S125:U125"/>
    <mergeCell ref="A124:G124"/>
    <mergeCell ref="H124:I124"/>
    <mergeCell ref="J124:K124"/>
    <mergeCell ref="L124:M124"/>
    <mergeCell ref="N124:R124"/>
    <mergeCell ref="S124:U124"/>
    <mergeCell ref="A123:G123"/>
    <mergeCell ref="H123:I123"/>
    <mergeCell ref="J123:K123"/>
    <mergeCell ref="L123:M123"/>
    <mergeCell ref="N123:R123"/>
    <mergeCell ref="S123:U123"/>
    <mergeCell ref="A122:G122"/>
    <mergeCell ref="H122:I122"/>
    <mergeCell ref="J122:K122"/>
    <mergeCell ref="L122:M122"/>
    <mergeCell ref="N122:R122"/>
    <mergeCell ref="S122:U122"/>
    <mergeCell ref="A121:G121"/>
    <mergeCell ref="H121:I121"/>
    <mergeCell ref="J121:K121"/>
    <mergeCell ref="L121:M121"/>
    <mergeCell ref="N121:R121"/>
    <mergeCell ref="S121:U121"/>
    <mergeCell ref="A120:G120"/>
    <mergeCell ref="H120:I120"/>
    <mergeCell ref="J120:K120"/>
    <mergeCell ref="L120:M120"/>
    <mergeCell ref="N120:R120"/>
    <mergeCell ref="S120:U120"/>
    <mergeCell ref="A119:G119"/>
    <mergeCell ref="H119:I119"/>
    <mergeCell ref="J119:K119"/>
    <mergeCell ref="L119:M119"/>
    <mergeCell ref="N119:R119"/>
    <mergeCell ref="S119:U119"/>
    <mergeCell ref="A118:G118"/>
    <mergeCell ref="H118:I118"/>
    <mergeCell ref="J118:K118"/>
    <mergeCell ref="L118:M118"/>
    <mergeCell ref="N118:R118"/>
    <mergeCell ref="S118:U118"/>
    <mergeCell ref="A117:G117"/>
    <mergeCell ref="H117:I117"/>
    <mergeCell ref="J117:K117"/>
    <mergeCell ref="L117:M117"/>
    <mergeCell ref="N117:R117"/>
    <mergeCell ref="S117:U117"/>
    <mergeCell ref="A116:G116"/>
    <mergeCell ref="H116:I116"/>
    <mergeCell ref="J116:K116"/>
    <mergeCell ref="L116:M116"/>
    <mergeCell ref="N116:R116"/>
    <mergeCell ref="S116:U116"/>
    <mergeCell ref="A113:U113"/>
    <mergeCell ref="A114:U114"/>
    <mergeCell ref="A115:G115"/>
    <mergeCell ref="H115:I115"/>
    <mergeCell ref="J115:K115"/>
    <mergeCell ref="L115:M115"/>
    <mergeCell ref="N115:R115"/>
    <mergeCell ref="S115:U115"/>
    <mergeCell ref="T111:U111"/>
    <mergeCell ref="A112:F112"/>
    <mergeCell ref="G112:H112"/>
    <mergeCell ref="I112:J112"/>
    <mergeCell ref="K112:L112"/>
    <mergeCell ref="M112:N112"/>
    <mergeCell ref="O112:S112"/>
    <mergeCell ref="T112:U112"/>
    <mergeCell ref="A111:F111"/>
    <mergeCell ref="G111:H111"/>
    <mergeCell ref="I111:J111"/>
    <mergeCell ref="K111:L111"/>
    <mergeCell ref="M111:N111"/>
    <mergeCell ref="O111:S111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A109:F109"/>
    <mergeCell ref="G109:H109"/>
    <mergeCell ref="I109:J109"/>
    <mergeCell ref="K109:L109"/>
    <mergeCell ref="M109:N109"/>
    <mergeCell ref="O109:S109"/>
    <mergeCell ref="T107:U107"/>
    <mergeCell ref="A108:F108"/>
    <mergeCell ref="G108:H108"/>
    <mergeCell ref="I108:J108"/>
    <mergeCell ref="K108:L108"/>
    <mergeCell ref="M108:N108"/>
    <mergeCell ref="O108:S108"/>
    <mergeCell ref="T108:U108"/>
    <mergeCell ref="A107:F107"/>
    <mergeCell ref="G107:H107"/>
    <mergeCell ref="I107:J107"/>
    <mergeCell ref="K107:L107"/>
    <mergeCell ref="M107:N107"/>
    <mergeCell ref="O107:S107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A105:F105"/>
    <mergeCell ref="G105:H105"/>
    <mergeCell ref="I105:J105"/>
    <mergeCell ref="K105:L105"/>
    <mergeCell ref="M105:N105"/>
    <mergeCell ref="O105:S105"/>
    <mergeCell ref="T103:U103"/>
    <mergeCell ref="A104:F104"/>
    <mergeCell ref="G104:H104"/>
    <mergeCell ref="I104:J104"/>
    <mergeCell ref="K104:L104"/>
    <mergeCell ref="M104:N104"/>
    <mergeCell ref="O104:S104"/>
    <mergeCell ref="T104:U104"/>
    <mergeCell ref="A103:F103"/>
    <mergeCell ref="G103:H103"/>
    <mergeCell ref="I103:J103"/>
    <mergeCell ref="K103:L103"/>
    <mergeCell ref="M103:N103"/>
    <mergeCell ref="O103:S103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A101:F101"/>
    <mergeCell ref="G101:H101"/>
    <mergeCell ref="I101:J101"/>
    <mergeCell ref="K101:L101"/>
    <mergeCell ref="M101:N101"/>
    <mergeCell ref="O101:S101"/>
    <mergeCell ref="T99:U99"/>
    <mergeCell ref="A100:F100"/>
    <mergeCell ref="G100:H100"/>
    <mergeCell ref="I100:J100"/>
    <mergeCell ref="K100:L100"/>
    <mergeCell ref="M100:N100"/>
    <mergeCell ref="O100:S100"/>
    <mergeCell ref="T100:U100"/>
    <mergeCell ref="A99:F99"/>
    <mergeCell ref="G99:H99"/>
    <mergeCell ref="I99:J99"/>
    <mergeCell ref="K99:L99"/>
    <mergeCell ref="M99:N99"/>
    <mergeCell ref="O99:S99"/>
    <mergeCell ref="T97:U97"/>
    <mergeCell ref="A98:F98"/>
    <mergeCell ref="G98:H98"/>
    <mergeCell ref="I98:J98"/>
    <mergeCell ref="K98:L98"/>
    <mergeCell ref="M98:N98"/>
    <mergeCell ref="O98:S98"/>
    <mergeCell ref="T98:U98"/>
    <mergeCell ref="A97:F97"/>
    <mergeCell ref="G97:H97"/>
    <mergeCell ref="I97:J97"/>
    <mergeCell ref="K97:L97"/>
    <mergeCell ref="M97:N97"/>
    <mergeCell ref="O97:S97"/>
    <mergeCell ref="T95:U95"/>
    <mergeCell ref="A96:F96"/>
    <mergeCell ref="G96:H96"/>
    <mergeCell ref="I96:J96"/>
    <mergeCell ref="K96:L96"/>
    <mergeCell ref="M96:N96"/>
    <mergeCell ref="O96:S96"/>
    <mergeCell ref="T96:U96"/>
    <mergeCell ref="A95:F95"/>
    <mergeCell ref="G95:H95"/>
    <mergeCell ref="I95:J95"/>
    <mergeCell ref="K95:L95"/>
    <mergeCell ref="M95:N95"/>
    <mergeCell ref="O95:S95"/>
    <mergeCell ref="T93:U93"/>
    <mergeCell ref="A94:F94"/>
    <mergeCell ref="G94:H94"/>
    <mergeCell ref="I94:J94"/>
    <mergeCell ref="K94:L94"/>
    <mergeCell ref="M94:N94"/>
    <mergeCell ref="O94:S94"/>
    <mergeCell ref="T94:U94"/>
    <mergeCell ref="A93:F93"/>
    <mergeCell ref="G93:H93"/>
    <mergeCell ref="I93:J93"/>
    <mergeCell ref="K93:L93"/>
    <mergeCell ref="M93:N93"/>
    <mergeCell ref="O93:S93"/>
    <mergeCell ref="T91:U91"/>
    <mergeCell ref="A92:F92"/>
    <mergeCell ref="G92:H92"/>
    <mergeCell ref="I92:J92"/>
    <mergeCell ref="K92:L92"/>
    <mergeCell ref="M92:N92"/>
    <mergeCell ref="O92:S92"/>
    <mergeCell ref="T92:U92"/>
    <mergeCell ref="A91:F91"/>
    <mergeCell ref="G91:H91"/>
    <mergeCell ref="I91:J91"/>
    <mergeCell ref="K91:L91"/>
    <mergeCell ref="M91:N91"/>
    <mergeCell ref="O91:S91"/>
    <mergeCell ref="T89:U89"/>
    <mergeCell ref="A90:F90"/>
    <mergeCell ref="G90:H90"/>
    <mergeCell ref="I90:J90"/>
    <mergeCell ref="K90:L90"/>
    <mergeCell ref="M90:N90"/>
    <mergeCell ref="O90:S90"/>
    <mergeCell ref="T90:U90"/>
    <mergeCell ref="A89:F89"/>
    <mergeCell ref="G89:H89"/>
    <mergeCell ref="I89:J89"/>
    <mergeCell ref="K89:L89"/>
    <mergeCell ref="M89:N89"/>
    <mergeCell ref="O89:S89"/>
    <mergeCell ref="T87:U87"/>
    <mergeCell ref="A88:F88"/>
    <mergeCell ref="G88:H88"/>
    <mergeCell ref="I88:J88"/>
    <mergeCell ref="K88:L88"/>
    <mergeCell ref="M88:N88"/>
    <mergeCell ref="O88:S88"/>
    <mergeCell ref="T88:U88"/>
    <mergeCell ref="A87:F87"/>
    <mergeCell ref="G87:H87"/>
    <mergeCell ref="I87:J87"/>
    <mergeCell ref="K87:L87"/>
    <mergeCell ref="M87:N87"/>
    <mergeCell ref="O87:S87"/>
    <mergeCell ref="T85:U85"/>
    <mergeCell ref="A86:F86"/>
    <mergeCell ref="G86:H86"/>
    <mergeCell ref="I86:J86"/>
    <mergeCell ref="K86:L86"/>
    <mergeCell ref="M86:N86"/>
    <mergeCell ref="O86:S86"/>
    <mergeCell ref="T86:U86"/>
    <mergeCell ref="A85:F85"/>
    <mergeCell ref="G85:H85"/>
    <mergeCell ref="I85:J85"/>
    <mergeCell ref="K85:L85"/>
    <mergeCell ref="M85:N85"/>
    <mergeCell ref="O85:S85"/>
    <mergeCell ref="T83:U83"/>
    <mergeCell ref="A84:F84"/>
    <mergeCell ref="G84:H84"/>
    <mergeCell ref="I84:J84"/>
    <mergeCell ref="K84:L84"/>
    <mergeCell ref="M84:N84"/>
    <mergeCell ref="O84:S84"/>
    <mergeCell ref="T84:U84"/>
    <mergeCell ref="A83:F83"/>
    <mergeCell ref="G83:H83"/>
    <mergeCell ref="I83:J83"/>
    <mergeCell ref="K83:L83"/>
    <mergeCell ref="M83:N83"/>
    <mergeCell ref="O83:S83"/>
    <mergeCell ref="T81:U81"/>
    <mergeCell ref="A82:F82"/>
    <mergeCell ref="G82:H82"/>
    <mergeCell ref="I82:J82"/>
    <mergeCell ref="K82:L82"/>
    <mergeCell ref="M82:N82"/>
    <mergeCell ref="O82:S82"/>
    <mergeCell ref="T82:U82"/>
    <mergeCell ref="A81:F81"/>
    <mergeCell ref="G81:H81"/>
    <mergeCell ref="I81:J81"/>
    <mergeCell ref="K81:L81"/>
    <mergeCell ref="M81:N81"/>
    <mergeCell ref="O81:S81"/>
    <mergeCell ref="T79:U79"/>
    <mergeCell ref="A80:F80"/>
    <mergeCell ref="G80:H80"/>
    <mergeCell ref="I80:J80"/>
    <mergeCell ref="K80:L80"/>
    <mergeCell ref="M80:N80"/>
    <mergeCell ref="O80:S80"/>
    <mergeCell ref="T80:U80"/>
    <mergeCell ref="A79:F79"/>
    <mergeCell ref="G79:H79"/>
    <mergeCell ref="I79:J79"/>
    <mergeCell ref="K79:L79"/>
    <mergeCell ref="M79:N79"/>
    <mergeCell ref="O79:S79"/>
    <mergeCell ref="T77:U77"/>
    <mergeCell ref="A78:F78"/>
    <mergeCell ref="G78:H78"/>
    <mergeCell ref="I78:J78"/>
    <mergeCell ref="K78:L78"/>
    <mergeCell ref="M78:N78"/>
    <mergeCell ref="O78:S78"/>
    <mergeCell ref="T78:U78"/>
    <mergeCell ref="A77:F77"/>
    <mergeCell ref="G77:H77"/>
    <mergeCell ref="I77:J77"/>
    <mergeCell ref="K77:L77"/>
    <mergeCell ref="M77:N77"/>
    <mergeCell ref="O77:S77"/>
    <mergeCell ref="T75:U75"/>
    <mergeCell ref="A76:F76"/>
    <mergeCell ref="G76:H76"/>
    <mergeCell ref="I76:J76"/>
    <mergeCell ref="K76:L76"/>
    <mergeCell ref="M76:N76"/>
    <mergeCell ref="O76:S76"/>
    <mergeCell ref="T76:U76"/>
    <mergeCell ref="A75:F75"/>
    <mergeCell ref="G75:H75"/>
    <mergeCell ref="I75:J75"/>
    <mergeCell ref="K75:L75"/>
    <mergeCell ref="M75:N75"/>
    <mergeCell ref="O75:S75"/>
    <mergeCell ref="T73:U73"/>
    <mergeCell ref="A74:F74"/>
    <mergeCell ref="G74:H74"/>
    <mergeCell ref="I74:J74"/>
    <mergeCell ref="K74:L74"/>
    <mergeCell ref="M74:N74"/>
    <mergeCell ref="O74:S74"/>
    <mergeCell ref="T74:U74"/>
    <mergeCell ref="A73:F73"/>
    <mergeCell ref="G73:H73"/>
    <mergeCell ref="I73:J73"/>
    <mergeCell ref="K73:L73"/>
    <mergeCell ref="M73:N73"/>
    <mergeCell ref="O73:S73"/>
    <mergeCell ref="T71:U71"/>
    <mergeCell ref="A72:F72"/>
    <mergeCell ref="G72:H72"/>
    <mergeCell ref="I72:J72"/>
    <mergeCell ref="K72:L72"/>
    <mergeCell ref="M72:N72"/>
    <mergeCell ref="O72:S72"/>
    <mergeCell ref="T72:U72"/>
    <mergeCell ref="A71:F71"/>
    <mergeCell ref="G71:H71"/>
    <mergeCell ref="I71:J71"/>
    <mergeCell ref="K71:L71"/>
    <mergeCell ref="M71:N71"/>
    <mergeCell ref="O71:S71"/>
    <mergeCell ref="T69:U69"/>
    <mergeCell ref="A70:F70"/>
    <mergeCell ref="G70:H70"/>
    <mergeCell ref="I70:J70"/>
    <mergeCell ref="K70:L70"/>
    <mergeCell ref="M70:N70"/>
    <mergeCell ref="O70:S70"/>
    <mergeCell ref="T70:U70"/>
    <mergeCell ref="A69:F69"/>
    <mergeCell ref="G69:H69"/>
    <mergeCell ref="I69:J69"/>
    <mergeCell ref="K69:L69"/>
    <mergeCell ref="M69:N69"/>
    <mergeCell ref="O69:S69"/>
    <mergeCell ref="T67:U67"/>
    <mergeCell ref="A68:F68"/>
    <mergeCell ref="G68:H68"/>
    <mergeCell ref="I68:J68"/>
    <mergeCell ref="K68:L68"/>
    <mergeCell ref="M68:N68"/>
    <mergeCell ref="O68:S68"/>
    <mergeCell ref="T68:U68"/>
    <mergeCell ref="A67:F67"/>
    <mergeCell ref="G67:H67"/>
    <mergeCell ref="I67:J67"/>
    <mergeCell ref="K67:L67"/>
    <mergeCell ref="M67:N67"/>
    <mergeCell ref="O67:S67"/>
    <mergeCell ref="T65:U65"/>
    <mergeCell ref="A66:F66"/>
    <mergeCell ref="G66:H66"/>
    <mergeCell ref="I66:J66"/>
    <mergeCell ref="K66:L66"/>
    <mergeCell ref="M66:N66"/>
    <mergeCell ref="O66:S66"/>
    <mergeCell ref="T66:U66"/>
    <mergeCell ref="A65:F65"/>
    <mergeCell ref="G65:H65"/>
    <mergeCell ref="I65:J65"/>
    <mergeCell ref="K65:L65"/>
    <mergeCell ref="M65:N65"/>
    <mergeCell ref="O65:S65"/>
    <mergeCell ref="T63:U63"/>
    <mergeCell ref="A64:F64"/>
    <mergeCell ref="G64:H64"/>
    <mergeCell ref="I64:J64"/>
    <mergeCell ref="K64:L64"/>
    <mergeCell ref="M64:N64"/>
    <mergeCell ref="O64:S64"/>
    <mergeCell ref="T64:U64"/>
    <mergeCell ref="A63:F63"/>
    <mergeCell ref="G63:H63"/>
    <mergeCell ref="I63:J63"/>
    <mergeCell ref="K63:L63"/>
    <mergeCell ref="M63:N63"/>
    <mergeCell ref="O63:S63"/>
    <mergeCell ref="T61:U61"/>
    <mergeCell ref="A62:F62"/>
    <mergeCell ref="G62:H62"/>
    <mergeCell ref="I62:J62"/>
    <mergeCell ref="K62:L62"/>
    <mergeCell ref="M62:N62"/>
    <mergeCell ref="O62:S62"/>
    <mergeCell ref="T62:U62"/>
    <mergeCell ref="A61:F61"/>
    <mergeCell ref="G61:H61"/>
    <mergeCell ref="I61:J61"/>
    <mergeCell ref="K61:L61"/>
    <mergeCell ref="M61:N61"/>
    <mergeCell ref="O61:S61"/>
    <mergeCell ref="T59:U59"/>
    <mergeCell ref="A60:F60"/>
    <mergeCell ref="G60:H60"/>
    <mergeCell ref="I60:J60"/>
    <mergeCell ref="K60:L60"/>
    <mergeCell ref="M60:N60"/>
    <mergeCell ref="O60:S60"/>
    <mergeCell ref="T60:U60"/>
    <mergeCell ref="A59:F59"/>
    <mergeCell ref="G59:H59"/>
    <mergeCell ref="I59:J59"/>
    <mergeCell ref="K59:L59"/>
    <mergeCell ref="M59:N59"/>
    <mergeCell ref="O59:S59"/>
    <mergeCell ref="T57:U57"/>
    <mergeCell ref="A58:F58"/>
    <mergeCell ref="G58:H58"/>
    <mergeCell ref="I58:J58"/>
    <mergeCell ref="K58:L58"/>
    <mergeCell ref="M58:N58"/>
    <mergeCell ref="O58:S58"/>
    <mergeCell ref="T58:U58"/>
    <mergeCell ref="A57:F57"/>
    <mergeCell ref="G57:H57"/>
    <mergeCell ref="I57:J57"/>
    <mergeCell ref="K57:L57"/>
    <mergeCell ref="M57:N57"/>
    <mergeCell ref="O57:S57"/>
    <mergeCell ref="T55:U55"/>
    <mergeCell ref="A56:F56"/>
    <mergeCell ref="G56:H56"/>
    <mergeCell ref="I56:J56"/>
    <mergeCell ref="K56:L56"/>
    <mergeCell ref="M56:N56"/>
    <mergeCell ref="O56:S56"/>
    <mergeCell ref="T56:U56"/>
    <mergeCell ref="A55:F55"/>
    <mergeCell ref="G55:H55"/>
    <mergeCell ref="I55:J55"/>
    <mergeCell ref="K55:L55"/>
    <mergeCell ref="M55:N55"/>
    <mergeCell ref="O55:S55"/>
    <mergeCell ref="T53:U53"/>
    <mergeCell ref="A54:F54"/>
    <mergeCell ref="G54:H54"/>
    <mergeCell ref="I54:J54"/>
    <mergeCell ref="K54:L54"/>
    <mergeCell ref="M54:N54"/>
    <mergeCell ref="O54:S54"/>
    <mergeCell ref="T54:U54"/>
    <mergeCell ref="A53:F53"/>
    <mergeCell ref="G53:H53"/>
    <mergeCell ref="I53:J53"/>
    <mergeCell ref="K53:L53"/>
    <mergeCell ref="M53:N53"/>
    <mergeCell ref="O53:S53"/>
    <mergeCell ref="T51:U51"/>
    <mergeCell ref="A52:F52"/>
    <mergeCell ref="G52:H52"/>
    <mergeCell ref="I52:J52"/>
    <mergeCell ref="K52:L52"/>
    <mergeCell ref="M52:N52"/>
    <mergeCell ref="O52:S52"/>
    <mergeCell ref="T52:U52"/>
    <mergeCell ref="A51:F51"/>
    <mergeCell ref="G51:H51"/>
    <mergeCell ref="I51:J51"/>
    <mergeCell ref="K51:L51"/>
    <mergeCell ref="M51:N51"/>
    <mergeCell ref="O51:S51"/>
    <mergeCell ref="T49:U49"/>
    <mergeCell ref="A50:F50"/>
    <mergeCell ref="G50:H50"/>
    <mergeCell ref="I50:J50"/>
    <mergeCell ref="K50:L50"/>
    <mergeCell ref="M50:N50"/>
    <mergeCell ref="O50:S50"/>
    <mergeCell ref="T50:U50"/>
    <mergeCell ref="A49:F49"/>
    <mergeCell ref="G49:H49"/>
    <mergeCell ref="I49:J49"/>
    <mergeCell ref="K49:L49"/>
    <mergeCell ref="M49:N49"/>
    <mergeCell ref="O49:S49"/>
    <mergeCell ref="T47:U47"/>
    <mergeCell ref="A48:F48"/>
    <mergeCell ref="G48:H48"/>
    <mergeCell ref="I48:J48"/>
    <mergeCell ref="K48:L48"/>
    <mergeCell ref="M48:N48"/>
    <mergeCell ref="O48:S48"/>
    <mergeCell ref="T48:U48"/>
    <mergeCell ref="A47:F47"/>
    <mergeCell ref="G47:H47"/>
    <mergeCell ref="I47:J47"/>
    <mergeCell ref="K47:L47"/>
    <mergeCell ref="M47:N47"/>
    <mergeCell ref="O47:S47"/>
    <mergeCell ref="T45:U45"/>
    <mergeCell ref="A46:F46"/>
    <mergeCell ref="G46:H46"/>
    <mergeCell ref="I46:J46"/>
    <mergeCell ref="K46:L46"/>
    <mergeCell ref="M46:N46"/>
    <mergeCell ref="O46:S46"/>
    <mergeCell ref="T46:U46"/>
    <mergeCell ref="A45:F45"/>
    <mergeCell ref="G45:H45"/>
    <mergeCell ref="I45:J45"/>
    <mergeCell ref="K45:L45"/>
    <mergeCell ref="M45:N45"/>
    <mergeCell ref="O45:S45"/>
    <mergeCell ref="T43:U43"/>
    <mergeCell ref="A44:F44"/>
    <mergeCell ref="G44:H44"/>
    <mergeCell ref="I44:J44"/>
    <mergeCell ref="K44:L44"/>
    <mergeCell ref="M44:N44"/>
    <mergeCell ref="O44:S44"/>
    <mergeCell ref="T44:U44"/>
    <mergeCell ref="A43:F43"/>
    <mergeCell ref="G43:H43"/>
    <mergeCell ref="I43:J43"/>
    <mergeCell ref="K43:L43"/>
    <mergeCell ref="M43:N43"/>
    <mergeCell ref="O43:S43"/>
    <mergeCell ref="T41:U41"/>
    <mergeCell ref="A42:F42"/>
    <mergeCell ref="G42:H42"/>
    <mergeCell ref="I42:J42"/>
    <mergeCell ref="K42:L42"/>
    <mergeCell ref="M42:N42"/>
    <mergeCell ref="O42:S42"/>
    <mergeCell ref="T42:U42"/>
    <mergeCell ref="A41:F41"/>
    <mergeCell ref="G41:H41"/>
    <mergeCell ref="I41:J41"/>
    <mergeCell ref="K41:L41"/>
    <mergeCell ref="M41:N41"/>
    <mergeCell ref="O41:S41"/>
    <mergeCell ref="T39:U39"/>
    <mergeCell ref="A40:F40"/>
    <mergeCell ref="G40:H40"/>
    <mergeCell ref="I40:J40"/>
    <mergeCell ref="K40:L40"/>
    <mergeCell ref="M40:N40"/>
    <mergeCell ref="O40:S40"/>
    <mergeCell ref="T40:U40"/>
    <mergeCell ref="A39:F39"/>
    <mergeCell ref="G39:H39"/>
    <mergeCell ref="I39:J39"/>
    <mergeCell ref="K39:L39"/>
    <mergeCell ref="M39:N39"/>
    <mergeCell ref="O39:S39"/>
    <mergeCell ref="A36:U36"/>
    <mergeCell ref="A37:U37"/>
    <mergeCell ref="A38:F38"/>
    <mergeCell ref="G38:H38"/>
    <mergeCell ref="I38:J38"/>
    <mergeCell ref="K38:L38"/>
    <mergeCell ref="M38:N38"/>
    <mergeCell ref="O38:S38"/>
    <mergeCell ref="T38:U38"/>
    <mergeCell ref="A35:G35"/>
    <mergeCell ref="H35:I35"/>
    <mergeCell ref="J35:K35"/>
    <mergeCell ref="L35:M35"/>
    <mergeCell ref="N35:R35"/>
    <mergeCell ref="S35:U35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6" max="255" man="1"/>
    <brk id="113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Bat_SP</dc:creator>
  <cp:keywords/>
  <dc:description/>
  <cp:lastModifiedBy>Пользователь Windows</cp:lastModifiedBy>
  <dcterms:created xsi:type="dcterms:W3CDTF">2021-02-08T10:36:25Z</dcterms:created>
  <dcterms:modified xsi:type="dcterms:W3CDTF">2021-02-08T10:36:25Z</dcterms:modified>
  <cp:category/>
  <cp:version/>
  <cp:contentType/>
  <cp:contentStatus/>
</cp:coreProperties>
</file>